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https://rigov.sharepoint.com/sites/EOHHS – Pulse/Shared Documents/1.3 Medicaid/MEDICAID_TIER 1/Transportation Transition/"/>
    </mc:Choice>
  </mc:AlternateContent>
  <xr:revisionPtr revIDLastSave="0" documentId="10_ncr:100000_{9B598E19-BC38-4244-BE45-2C6D25A15F3D}" xr6:coauthVersionLast="31" xr6:coauthVersionMax="43" xr10:uidLastSave="{00000000-0000-0000-0000-000000000000}"/>
  <bookViews>
    <workbookView xWindow="1395" yWindow="0" windowWidth="19200" windowHeight="6525" activeTab="4" xr2:uid="{D9107F7A-AB06-402E-A920-D009FEA26DDC}"/>
  </bookViews>
  <sheets>
    <sheet name="Project Status Update" sheetId="12" r:id="rId1"/>
    <sheet name="Additional PM Notes" sheetId="14" r:id="rId2"/>
    <sheet name="Action Items" sheetId="4" r:id="rId3"/>
    <sheet name="Risks &amp; Issues" sheetId="5" r:id="rId4"/>
    <sheet name="Questions &amp; Decisions" sheetId="6" r:id="rId5"/>
    <sheet name="Project Metrics" sheetId="15" state="hidden" r:id="rId6"/>
    <sheet name="Data Validation" sheetId="13" state="hidden" r:id="rId7"/>
  </sheets>
  <externalReferences>
    <externalReference r:id="rId8"/>
  </externalReferences>
  <definedNames>
    <definedName name="_xlnm.Print_Area" localSheetId="2">'Action Items'!$A$1:$L$130</definedName>
    <definedName name="_xlnm.Print_Titles" localSheetId="2">'Action Items'!$1:$1</definedName>
    <definedName name="_xlnm.Print_Titles" localSheetId="0">'Project Status Update'!$1:$3</definedName>
  </definedNam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9" i="12" l="1"/>
  <c r="AE19" i="12"/>
  <c r="M19" i="12"/>
  <c r="I16" i="12"/>
  <c r="BE29" i="12"/>
  <c r="AW29" i="12"/>
  <c r="BI29" i="12"/>
  <c r="BE28" i="12"/>
  <c r="AW28" i="12"/>
  <c r="BI28" i="12"/>
  <c r="BE27" i="12"/>
  <c r="AW27" i="12"/>
  <c r="BI27" i="12"/>
  <c r="BE26" i="12"/>
  <c r="AW26" i="12"/>
  <c r="BI26" i="12"/>
  <c r="AW25" i="12"/>
  <c r="AW24" i="12"/>
  <c r="AW23" i="12"/>
  <c r="AW22" i="12"/>
  <c r="BE25" i="12"/>
  <c r="BI25" i="12"/>
  <c r="BE24" i="12"/>
  <c r="BI24" i="12"/>
  <c r="BE23" i="12"/>
  <c r="BI23" i="12"/>
  <c r="BE22" i="12"/>
  <c r="BI22" i="12"/>
  <c r="AD13" i="12"/>
  <c r="I13" i="12"/>
  <c r="J6" i="13"/>
  <c r="G19" i="12"/>
  <c r="S19" i="12"/>
  <c r="Y19" i="12"/>
  <c r="AK19" i="12"/>
  <c r="AQ19" i="12"/>
  <c r="BC19" i="12"/>
  <c r="I6" i="13"/>
  <c r="Y16" i="12"/>
  <c r="BB2" i="12"/>
  <c r="BE13" i="12"/>
  <c r="BE16" i="12"/>
  <c r="AW16" i="12"/>
  <c r="AO16" i="12"/>
  <c r="AG16" i="12"/>
  <c r="Q16" i="12"/>
  <c r="A16" i="12"/>
  <c r="I3" i="13"/>
  <c r="A19" i="12"/>
  <c r="I12" i="13"/>
  <c r="J8" i="13"/>
  <c r="I8" i="13"/>
  <c r="I7" i="13"/>
  <c r="J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Gering, Catherine (OHHS)</author>
  </authors>
  <commentList>
    <comment ref="I6" authorId="0" shapeId="0" xr:uid="{68CD3610-BA5A-4AE8-BD65-9EFB355B93C0}">
      <text>
        <r>
          <rPr>
            <sz val="9"/>
            <color indexed="81"/>
            <rFont val="Tahoma"/>
            <family val="2"/>
          </rPr>
          <t xml:space="preserve">If On Track, What are the most critical action items coming up?  If Off Track, what are the the most critical action items to get back on track?  If At Risk, what action items must be completed?
</t>
        </r>
      </text>
    </comment>
    <comment ref="I7" authorId="0" shapeId="0" xr:uid="{A2115E2E-E575-47D9-AE81-D6EE1D6165E6}">
      <text>
        <r>
          <rPr>
            <sz val="9"/>
            <color indexed="81"/>
            <rFont val="Tahoma"/>
            <family val="2"/>
          </rPr>
          <t>Is the project on schedule to hit its targets?  If the  goal of the "project" is to reach an outcome goal, are the metrics on track?  If the project has a defined end point, have action items been completed in a timely manner?</t>
        </r>
      </text>
    </comment>
    <comment ref="I8" authorId="0" shapeId="0" xr:uid="{1902FF20-B8C9-4598-807F-6B26246073D4}">
      <text>
        <r>
          <rPr>
            <sz val="9"/>
            <color indexed="81"/>
            <rFont val="Tahoma"/>
            <family val="2"/>
          </rPr>
          <t>What problems to achieving the project end or metrics may be encountered?  What should the project lead focus on mitigating and how should it be done?</t>
        </r>
      </text>
    </comment>
    <comment ref="I9" authorId="0" shapeId="0" xr:uid="{83508C0C-D815-4CCB-AA43-BDA3666B5542}">
      <text>
        <r>
          <rPr>
            <sz val="9"/>
            <color indexed="81"/>
            <rFont val="Tahoma"/>
            <family val="2"/>
          </rPr>
          <t>What challenges is the project currently facing? How should they be overcome?</t>
        </r>
      </text>
    </comment>
    <comment ref="I10" authorId="0" shapeId="0" xr:uid="{CB65FF64-AFFA-43E8-905B-8BC93467C3BE}">
      <text>
        <r>
          <rPr>
            <sz val="9"/>
            <color indexed="81"/>
            <rFont val="Tahoma"/>
            <family val="2"/>
          </rPr>
          <t>What else should the project lead know about progress?</t>
        </r>
      </text>
    </comment>
    <comment ref="A11" authorId="0" shapeId="0" xr:uid="{55EBD668-0FDD-4C15-A96F-4ECA601D6D19}">
      <text>
        <r>
          <rPr>
            <sz val="9"/>
            <color indexed="81"/>
            <rFont val="Tahoma"/>
            <family val="2"/>
          </rPr>
          <t>If the project manager is using the action item tab, this graph will automatically update to show actual project progress vs. anticipated project progress.</t>
        </r>
      </text>
    </comment>
    <comment ref="A14" authorId="0" shapeId="0" xr:uid="{D1AEB557-658C-4ABF-BD7C-1402CA99A676}">
      <text>
        <r>
          <rPr>
            <sz val="9"/>
            <color indexed="81"/>
            <rFont val="Tahoma"/>
            <family val="2"/>
          </rPr>
          <t>If the project manager is using the "Risks &amp; Issues" tab, this will automatically update to show resolved and unresolved risks</t>
        </r>
      </text>
    </comment>
    <comment ref="Q14" authorId="0" shapeId="0" xr:uid="{151CA3FC-A414-40C5-81FD-693811D03B8B}">
      <text>
        <r>
          <rPr>
            <sz val="9"/>
            <color indexed="81"/>
            <rFont val="Tahoma"/>
            <family val="2"/>
          </rPr>
          <t>If the project manager is using the "Risks &amp; Issues" tab, this will automatically update to show resolved and unresolved issues</t>
        </r>
      </text>
    </comment>
    <comment ref="AG14" authorId="0" shapeId="0" xr:uid="{C9564AC3-0B93-4B6A-90F3-47E4F9DC16A6}">
      <text>
        <r>
          <rPr>
            <sz val="9"/>
            <color indexed="81"/>
            <rFont val="Tahoma"/>
            <family val="2"/>
          </rPr>
          <t>If the project manager is using the "Questions &amp; Decisions" tab, this will automatically update to show resolved and unresolved questions</t>
        </r>
      </text>
    </comment>
    <comment ref="AW14" authorId="0" shapeId="0" xr:uid="{D90C3EF3-F910-495E-8E22-690CC617C69C}">
      <text>
        <r>
          <rPr>
            <sz val="9"/>
            <color indexed="81"/>
            <rFont val="Tahoma"/>
            <family val="2"/>
          </rPr>
          <t>If the project manager is using the "Questions &amp; Decisions" tab, this will automatically update to show resolved and unresolved decisions</t>
        </r>
      </text>
    </comment>
    <comment ref="C20" authorId="0" shapeId="0" xr:uid="{D1AD0A3A-CE28-4A83-91D3-6C08C70B116F}">
      <text>
        <r>
          <rPr>
            <sz val="9"/>
            <color indexed="81"/>
            <rFont val="Tahoma"/>
            <family val="2"/>
          </rPr>
          <t>This part of the project charter should be used to highlight the work that needs to be performed by the  team.  For example, it could be gathering data and preparing an analysis, developing and evaluation strategy, submitting a budget article.  What written work or other concrete deliverable  will the project accomplish?</t>
        </r>
      </text>
    </comment>
    <comment ref="AT20" authorId="0" shapeId="0" xr:uid="{A711BB24-9CD2-4A89-A0E7-7342E760E798}">
      <text>
        <r>
          <rPr>
            <sz val="9"/>
            <color indexed="81"/>
            <rFont val="Tahoma"/>
            <family val="2"/>
          </rPr>
          <t>Objective or Deliverable</t>
        </r>
      </text>
    </comment>
    <comment ref="AW20" authorId="0" shapeId="0" xr:uid="{A3D0859A-A9E3-42E3-A4B7-1AE2934DA8A1}">
      <text>
        <r>
          <rPr>
            <sz val="9"/>
            <color indexed="81"/>
            <rFont val="Tahoma"/>
            <family val="2"/>
          </rPr>
          <t>If you are using the "Action Items" tab, include the corresponding objective or deliverable # in each action item, and this section will automatically update.</t>
        </r>
      </text>
    </comment>
    <comment ref="A30" authorId="0" shapeId="0" xr:uid="{979707A6-82B1-47E2-93DE-D4B91C9CFF61}">
      <text>
        <r>
          <rPr>
            <sz val="9"/>
            <color indexed="81"/>
            <rFont val="Tahoma"/>
            <family val="2"/>
          </rPr>
          <t xml:space="preserve">For each person on the project, why are they on the project?  What contribution are they expected to make? </t>
        </r>
      </text>
    </comment>
    <comment ref="BA30" authorId="0" shapeId="0" xr:uid="{3E48AD5D-6413-4BD0-BA7F-19F0045BDEFD}">
      <text>
        <r>
          <rPr>
            <sz val="9"/>
            <color indexed="81"/>
            <rFont val="Tahoma"/>
            <family val="2"/>
          </rPr>
          <t>Who is empowered to make decisions for the project?  Who has the power to say yes?</t>
        </r>
      </text>
    </comment>
    <comment ref="A39" authorId="0" shapeId="0" xr:uid="{A55F4867-EB45-453F-91E7-6CB298FE6DD0}">
      <text>
        <r>
          <rPr>
            <sz val="9"/>
            <color indexed="81"/>
            <rFont val="Tahoma"/>
            <family val="2"/>
          </rPr>
          <t>What is the project trying to achieve?  When this goal is achieved, the project will be closed (e.g. Launch website, reduce backlog to 10% of total applications, win $1m in grant funding)</t>
        </r>
      </text>
    </comment>
    <comment ref="A41" authorId="0" shapeId="0" xr:uid="{CDE87A9C-1619-4F8D-88C1-52C293047442}">
      <text>
        <r>
          <rPr>
            <sz val="9"/>
            <color indexed="81"/>
            <rFont val="Tahoma"/>
            <family val="2"/>
          </rPr>
          <t>Why is this project worth undertaking?  What opportunity does the group have to seize?</t>
        </r>
      </text>
    </comment>
    <comment ref="A43" authorId="0" shapeId="0" xr:uid="{F3FCB1B6-EC74-4359-B205-5913320D4545}">
      <text>
        <r>
          <rPr>
            <sz val="9"/>
            <color indexed="81"/>
            <rFont val="Tahoma"/>
            <family val="2"/>
          </rPr>
          <t>What does the group see as likely challenges that should be mitigated from the beginning of the project?</t>
        </r>
      </text>
    </comment>
    <comment ref="AG43" authorId="0" shapeId="0" xr:uid="{FB429707-F823-4F72-9263-BD3C0F4C1324}">
      <text>
        <r>
          <rPr>
            <sz val="9"/>
            <color indexed="81"/>
            <rFont val="Tahoma"/>
            <family val="2"/>
          </rPr>
          <t>What metrics will the project collect to know if it is being successful?  At least some should be collected weekly to know that short term actions are having intended effects.</t>
        </r>
      </text>
    </comment>
  </commentList>
</comments>
</file>

<file path=xl/sharedStrings.xml><?xml version="1.0" encoding="utf-8"?>
<sst xmlns="http://schemas.openxmlformats.org/spreadsheetml/2006/main" count="898" uniqueCount="375">
  <si>
    <t>Transportation Transition</t>
  </si>
  <si>
    <t>Project Manager:</t>
  </si>
  <si>
    <t>Matt Kiehnle</t>
  </si>
  <si>
    <t>Today's Date:</t>
  </si>
  <si>
    <t>Project Status Update</t>
  </si>
  <si>
    <t>Overall Project Status:</t>
  </si>
  <si>
    <t>At Risk</t>
  </si>
  <si>
    <t>Category</t>
  </si>
  <si>
    <t>Status</t>
  </si>
  <si>
    <t>Project Manager's Notes</t>
  </si>
  <si>
    <t>Action Items</t>
  </si>
  <si>
    <t>1. MTM to provide finalized updated implementation reporting 1/25 at 3PM
2. Monitoring of MTM actions towards CAP
3. Decision points around MTM progress/performance as necessary.</t>
  </si>
  <si>
    <t>Schedule</t>
  </si>
  <si>
    <t>Risks</t>
  </si>
  <si>
    <t>Template of perferred reporting sent to MTM, waiting for response from Paul on Friday.  Current reporting is useable if necessary but not the clearest to be able to easily see correlation between provider, driver, vehichle credentialing
MTM needs to provide continued updates of remaining credentialing efforts for Phase 2 of the credentialing processes that is due by 2/1.  This needs to be reported in a clear and consistent manner that meets EOHHS needs to evaluate status</t>
  </si>
  <si>
    <t>Issues</t>
  </si>
  <si>
    <t>On Track</t>
  </si>
  <si>
    <t>Misc.</t>
  </si>
  <si>
    <t>Anticipated vs. Actual Rate of Completion as of Today (Overall % and Task Count)</t>
  </si>
  <si>
    <t>Start Date:</t>
  </si>
  <si>
    <t>Goal Completion Date:</t>
  </si>
  <si>
    <t># Days until Goal Completion Date:</t>
  </si>
  <si>
    <t>Questions</t>
  </si>
  <si>
    <t>Decisions</t>
  </si>
  <si>
    <t>Unresolved</t>
  </si>
  <si>
    <t>Resolved</t>
  </si>
  <si>
    <t>Total</t>
  </si>
  <si>
    <t>Complete</t>
  </si>
  <si>
    <t>Critical</t>
  </si>
  <si>
    <t>In Progress</t>
  </si>
  <si>
    <t>Overdue</t>
  </si>
  <si>
    <t>With Vendor</t>
  </si>
  <si>
    <t>Blocked</t>
  </si>
  <si>
    <t>Incomplete</t>
  </si>
  <si>
    <t>Not Yet Due</t>
  </si>
  <si>
    <t>Unknown</t>
  </si>
  <si>
    <t>#</t>
  </si>
  <si>
    <t>Objectives &amp; Deliverables</t>
  </si>
  <si>
    <t>O / D</t>
  </si>
  <si>
    <t># Related Tasks</t>
  </si>
  <si>
    <t>Tasks Complete</t>
  </si>
  <si>
    <t>%</t>
  </si>
  <si>
    <t>Systems implementation and data transfers (LogistiCare, MTM and EOHHS)</t>
  </si>
  <si>
    <t>D</t>
  </si>
  <si>
    <t>Transportation network adequacy and access</t>
  </si>
  <si>
    <t>O</t>
  </si>
  <si>
    <t>Policies and Procedures, Requirements, Compliance and Reporting</t>
  </si>
  <si>
    <t>Stakeholder Engagement/Communications</t>
  </si>
  <si>
    <t>Broker requirements</t>
  </si>
  <si>
    <t>Operations</t>
  </si>
  <si>
    <t>EOHHS Financial</t>
  </si>
  <si>
    <t>Regulations and Policy</t>
  </si>
  <si>
    <t>Role</t>
  </si>
  <si>
    <t>Project Member Name</t>
  </si>
  <si>
    <t>Agency</t>
  </si>
  <si>
    <t>Decision Rights</t>
  </si>
  <si>
    <t>EOHHS Deputy Director</t>
  </si>
  <si>
    <t>January Angeles</t>
  </si>
  <si>
    <t>EOHHS</t>
  </si>
  <si>
    <t>Approval Required</t>
  </si>
  <si>
    <t>Project Lead</t>
  </si>
  <si>
    <t>Kristin Sousa</t>
  </si>
  <si>
    <t>Stakeholder Engagement/Systems</t>
  </si>
  <si>
    <t>Marlanea Peabody</t>
  </si>
  <si>
    <t>Consulted</t>
  </si>
  <si>
    <t>Project Manager</t>
  </si>
  <si>
    <t>Maria Narishkin</t>
  </si>
  <si>
    <t>Transportation Team Lead</t>
  </si>
  <si>
    <t>Jason Lyon</t>
  </si>
  <si>
    <t>Transportation Team Manager</t>
  </si>
  <si>
    <t>Mario Olivieri</t>
  </si>
  <si>
    <t xml:space="preserve">Stakeholder Engagement </t>
  </si>
  <si>
    <t>Brenna McCabe and Diana Beaton</t>
  </si>
  <si>
    <t>Policy and Compliance</t>
  </si>
  <si>
    <t>Meghan Ruane and Ave Houston</t>
  </si>
  <si>
    <t>Impact Goal:</t>
  </si>
  <si>
    <t>Implementation of new vendor contract including readiness and operations for the Medicaid non-emergency Medical Transportation program, the Elderly Transportation Program and transportation for TANF recipients</t>
  </si>
  <si>
    <t>Opportunity Statement:</t>
  </si>
  <si>
    <t>Anticipated Risks &amp; Obstacles</t>
  </si>
  <si>
    <t>Key Performance Indicators</t>
  </si>
  <si>
    <t>LGTC not cooperating with transition -LGTC shared documents and transitioned toll free number</t>
  </si>
  <si>
    <t>Please use this space to report qualitiative updates.</t>
  </si>
  <si>
    <t>Progress:</t>
  </si>
  <si>
    <t>New Issues or Stalled Action Items:</t>
  </si>
  <si>
    <t>Cross-Agency Impact:</t>
  </si>
  <si>
    <t>[Test text]</t>
  </si>
  <si>
    <t>Escalations Suggested:</t>
  </si>
  <si>
    <t>Action Item</t>
  </si>
  <si>
    <t>Reason</t>
  </si>
  <si>
    <t>Del</t>
  </si>
  <si>
    <t>Accountable</t>
  </si>
  <si>
    <t>Support</t>
  </si>
  <si>
    <t>Origin</t>
  </si>
  <si>
    <t>Created</t>
  </si>
  <si>
    <t>Start</t>
  </si>
  <si>
    <t>Due</t>
  </si>
  <si>
    <t>Done</t>
  </si>
  <si>
    <t>Notes</t>
  </si>
  <si>
    <t>Send Medicaid Production File</t>
  </si>
  <si>
    <t>Eligibility</t>
  </si>
  <si>
    <t>Marlanea</t>
  </si>
  <si>
    <t>Steve
DXC</t>
  </si>
  <si>
    <t>Send TANF Production File</t>
  </si>
  <si>
    <t>Test enrollment file transfer for Medicaid Eligibility (834)</t>
  </si>
  <si>
    <t>Test enrollment file transfer for TANF Eligibility</t>
  </si>
  <si>
    <t>Steve
DXC - Steve Fugate</t>
  </si>
  <si>
    <t>Review P&amp;P for retroactive eligibility claims processing</t>
  </si>
  <si>
    <t>Steve
Bridges</t>
  </si>
  <si>
    <t>Update TANF eligibility files to include dependent information</t>
  </si>
  <si>
    <t>Steve
Bridges/ Deloite</t>
  </si>
  <si>
    <t>MTM to sent provider files to DXC</t>
  </si>
  <si>
    <t>Test and verify broker's ability for 837 Encounter data submission</t>
  </si>
  <si>
    <t>Send test Change file</t>
  </si>
  <si>
    <t>Set up weekly meeting with EOHHS and LGTC</t>
  </si>
  <si>
    <t>Jason</t>
  </si>
  <si>
    <t>Mario</t>
  </si>
  <si>
    <t>Review MTM's TP Claims processing function</t>
  </si>
  <si>
    <t>Steve</t>
  </si>
  <si>
    <t xml:space="preserve">Decide on MTM's request for post trip verification to be done through EOHHS and Medicaid medical claims </t>
  </si>
  <si>
    <t>Post trip verification</t>
  </si>
  <si>
    <t>January
Kristin</t>
  </si>
  <si>
    <t>Ops Meeting</t>
  </si>
  <si>
    <t>Approve TP contract template</t>
  </si>
  <si>
    <t>Monitor number and types of TP contracts executed</t>
  </si>
  <si>
    <t>Network adequacy</t>
  </si>
  <si>
    <t>Mario
Ave</t>
  </si>
  <si>
    <t>Monitor and ensure TP supply adequacy</t>
  </si>
  <si>
    <t>Monitor and review GEO access map form MTM</t>
  </si>
  <si>
    <t>Provide current usage member data from LGTC to MTM</t>
  </si>
  <si>
    <t>TP Network</t>
  </si>
  <si>
    <t>Provide encounter Data to MTM</t>
  </si>
  <si>
    <t>MTM to use for provider recruitment effort</t>
  </si>
  <si>
    <t>ADA Eligibility RIPTA database sharing</t>
  </si>
  <si>
    <t>Eligibility Verification</t>
  </si>
  <si>
    <t>Get list of all medical providers from DXC</t>
  </si>
  <si>
    <t>To provide data to MTM</t>
  </si>
  <si>
    <t>Steve
DXC
Jason</t>
  </si>
  <si>
    <t>Approve continuity of care for mode of transportation plan</t>
  </si>
  <si>
    <t>Chart TP supply in comparison with LGTC</t>
  </si>
  <si>
    <t>Mark</t>
  </si>
  <si>
    <t>Review MTM's list of providers from which they acquired standing order information</t>
  </si>
  <si>
    <t>Standing orders</t>
  </si>
  <si>
    <t>Review determination on dialysis center transportation modes review by MTM</t>
  </si>
  <si>
    <t>Dialysis transport</t>
  </si>
  <si>
    <t xml:space="preserve">Rose and Patrick to meet to discuss proactive communication on MTM vendor change </t>
  </si>
  <si>
    <t>Access Awareness</t>
  </si>
  <si>
    <t>Patrick T</t>
  </si>
  <si>
    <t>Rose Jones</t>
  </si>
  <si>
    <t>Create report of credentialing plane for MTM to share with LVW on 12/21/18</t>
  </si>
  <si>
    <t>Matt K</t>
  </si>
  <si>
    <t>Staffing P&amp;P Review</t>
  </si>
  <si>
    <t>Contract Compliance</t>
  </si>
  <si>
    <t>Ave
Mario</t>
  </si>
  <si>
    <t>Review and approve RI Operating Procedure Manual</t>
  </si>
  <si>
    <t>Meghan
Jason</t>
  </si>
  <si>
    <t>Review FWA policy</t>
  </si>
  <si>
    <t>Tom Bouchard</t>
  </si>
  <si>
    <t>Review forms for Pre-trip verification</t>
  </si>
  <si>
    <t>Review forms for post-trip verification</t>
  </si>
  <si>
    <t>Meghan</t>
  </si>
  <si>
    <t>Review and approve P&amp;P for TP monitoring, corrective action, termination…</t>
  </si>
  <si>
    <t>Review and approve P&amp;P for TP credentialing including background checks, review of CMS's List of Excluded Individuals and the System for Award Management</t>
  </si>
  <si>
    <t>Review and approve staff training curriculum</t>
  </si>
  <si>
    <t>Review and approve Complaint resolution policy</t>
  </si>
  <si>
    <t>Review and approve TP manual</t>
  </si>
  <si>
    <t>Review TP permits, licenses, insurance</t>
  </si>
  <si>
    <t>Review and approve P&amp;P for TP vehicle compliance including PUC license, ADA compliance and vehicle inspection process and forms</t>
  </si>
  <si>
    <t>Review and approve Quality Assurance Policy</t>
  </si>
  <si>
    <t>Verify CCRs' multilingual capacity</t>
  </si>
  <si>
    <t>Ensure compliance on AVL Capacity for vehicles (Written Attestation)</t>
  </si>
  <si>
    <t>Review proposed report templates and ensure they meet contract requirements</t>
  </si>
  <si>
    <t>Mario
Meghan</t>
  </si>
  <si>
    <t>Review and approve broker marketing materials</t>
  </si>
  <si>
    <t>Marketing material review</t>
  </si>
  <si>
    <t>Brenna</t>
  </si>
  <si>
    <t>Diana</t>
  </si>
  <si>
    <t>Review and approve written material</t>
  </si>
  <si>
    <t>Review TANF Rules</t>
  </si>
  <si>
    <t>Review/approve bus letter</t>
  </si>
  <si>
    <t>Ave</t>
  </si>
  <si>
    <t>Review/approve Audit recoupment letter</t>
  </si>
  <si>
    <t>Review/approve disaster recovery plan</t>
  </si>
  <si>
    <t>Review/approve GMR Trip log</t>
  </si>
  <si>
    <t>Review/approve incident/accident report form</t>
  </si>
  <si>
    <t>Review/approve LON Ambulance</t>
  </si>
  <si>
    <t>Review/approve LON Standard</t>
  </si>
  <si>
    <t>Review/approve MTM Currency Welcome Letter no public transit GMR Letter</t>
  </si>
  <si>
    <t>Review/approve MTM Incoming call guide</t>
  </si>
  <si>
    <t>Review/approve MTM Provider Audit</t>
  </si>
  <si>
    <t>Review/approve TP Helpdesk</t>
  </si>
  <si>
    <t>Review/approve Generic RFI</t>
  </si>
  <si>
    <t>Send approved postcard to Medicaid, ETP and TANF members</t>
  </si>
  <si>
    <t>Stakeholder engagement</t>
  </si>
  <si>
    <t>Diana
Jason
Meghan
Ave</t>
  </si>
  <si>
    <t>Dialysis Meeting</t>
  </si>
  <si>
    <t>MTM Meet &amp; Greet</t>
  </si>
  <si>
    <t>Consumer Advisory Committee Meeting</t>
  </si>
  <si>
    <t>Transition Update</t>
  </si>
  <si>
    <t>Marlanea, January, Lissa, Diana</t>
  </si>
  <si>
    <t>Long Term Care Coordinating Council (LTCCC) Meeting</t>
  </si>
  <si>
    <t>Marlanea,  Mario, Mike</t>
  </si>
  <si>
    <t>Substance Use and Leadership Council Meeting</t>
  </si>
  <si>
    <t>MTM Meet-and-Greet/Overview</t>
  </si>
  <si>
    <t>Marlanea, Jason, Mike, Kristin</t>
  </si>
  <si>
    <t>Assisted Living Providers Meeting</t>
  </si>
  <si>
    <t>Stakeholder/Advocate Meeting</t>
  </si>
  <si>
    <t>Transition update</t>
  </si>
  <si>
    <t>Internal email to EOHHS, BHDDH, DEA, DHS staff meeting</t>
  </si>
  <si>
    <t>Transition overview</t>
  </si>
  <si>
    <t>Federally recognized tribes Meeting</t>
  </si>
  <si>
    <t>Adult Day Meeting</t>
  </si>
  <si>
    <t>EOHHS Task Force Meeting</t>
  </si>
  <si>
    <t>Update, if asked</t>
  </si>
  <si>
    <t>Home Care Meeting</t>
  </si>
  <si>
    <t>DEA Providers Meeting</t>
  </si>
  <si>
    <t>Senior Centers Meeting</t>
  </si>
  <si>
    <t>Nursing Homes Meeting</t>
  </si>
  <si>
    <t>FQHCs Meeting</t>
  </si>
  <si>
    <t>Children’s Services Providers Meeting</t>
  </si>
  <si>
    <t>Hospitals/HARI Meeting</t>
  </si>
  <si>
    <t>Mike C.</t>
  </si>
  <si>
    <t>Brenna
Diana</t>
  </si>
  <si>
    <t>Long-Term Care Coordinating Council (LTCCC) Meeting</t>
  </si>
  <si>
    <t>Mario, Marlanea</t>
  </si>
  <si>
    <t>Managed Care Organizations &amp; Dental Meeting</t>
  </si>
  <si>
    <t>Update, as needed</t>
  </si>
  <si>
    <t>January and Kristin</t>
  </si>
  <si>
    <t>MTM Town Hall Meeting</t>
  </si>
  <si>
    <t>General Information (MTM)</t>
  </si>
  <si>
    <t xml:space="preserve">Meeting with All Other Providers (Waiver Group)/Personal Choice/Care Mgmt </t>
  </si>
  <si>
    <t>DXC Listservs Meeting</t>
  </si>
  <si>
    <t>SUMHLC Provider meeting</t>
  </si>
  <si>
    <t>Outreach</t>
  </si>
  <si>
    <t>VA Meeting</t>
  </si>
  <si>
    <t>Resident Service Coordinators meeting</t>
  </si>
  <si>
    <t>Draft and send targeted member letter to exiting users in Medicaid and ETP Programs</t>
  </si>
  <si>
    <t>Communication</t>
  </si>
  <si>
    <t>Diana
Meghan/Ave
Legal</t>
  </si>
  <si>
    <t>Create FAQ for List of outstanding provider questions around operational concerns.</t>
  </si>
  <si>
    <t>Receive Performance Bond</t>
  </si>
  <si>
    <t>Purchasing</t>
  </si>
  <si>
    <t>Receive Broker Professional Liability Insurance</t>
  </si>
  <si>
    <t>Receive Broker Workers' Compensation insurance</t>
  </si>
  <si>
    <t>Receive Broker automobile Liability</t>
  </si>
  <si>
    <t>11/28 Steve following up with Nicole to get an ETA, currently not prioritized with Bridges, January emailed Nicole to prioritize request</t>
  </si>
  <si>
    <t>Staffing Implementation Plan</t>
  </si>
  <si>
    <t>Mario to email Kim Rauch to get member and household members file by 12/4</t>
  </si>
  <si>
    <t>Identify office location</t>
  </si>
  <si>
    <t>Ensure the location complies with contract requirements</t>
  </si>
  <si>
    <t>Ensure broker is licensed in RI</t>
  </si>
  <si>
    <t>Ensure broker is registered as a state vendor</t>
  </si>
  <si>
    <t>Review and approve key management positions to be located in RI</t>
  </si>
  <si>
    <t>Ensure RI operation is fully staffed (written attestation)</t>
  </si>
  <si>
    <t>Ave
Meghan</t>
  </si>
  <si>
    <t>Receive Broker certification of truthfulness</t>
  </si>
  <si>
    <t>Receive Broker certification of Legality</t>
  </si>
  <si>
    <t>Receive Broker insurance endorsement</t>
  </si>
  <si>
    <t>Receive Broker Comprehensive Liability Insurance</t>
  </si>
  <si>
    <t>Receive Broker Property Damage Insurance</t>
  </si>
  <si>
    <t>Receive Broker Errors and Omissions insurance</t>
  </si>
  <si>
    <t>Ensure Broker's ability to maintain confidential information (written attestation)</t>
  </si>
  <si>
    <t>Broker's disclosure of ownership and control interest</t>
  </si>
  <si>
    <t>Broker's Ombudsman to be located in Rhode Island by end of 2019 Q1</t>
  </si>
  <si>
    <t>Staffing</t>
  </si>
  <si>
    <t>MTM to consider employing from RI Works, RI Unemployment, M/WBE (P&amp;P)</t>
  </si>
  <si>
    <t>Ensure Broker's ability to maintain records for 10 years (written attestation)</t>
  </si>
  <si>
    <t>Review and approve Implementation Plan</t>
  </si>
  <si>
    <t>Operations/transition</t>
  </si>
  <si>
    <t>EOHHS Meeting with RIPTA</t>
  </si>
  <si>
    <t>Bus Pass technology</t>
  </si>
  <si>
    <t xml:space="preserve">Review and approve MTM Website </t>
  </si>
  <si>
    <t>Transfer of toll-free number(s) from LGTC to MTM or acquire new numbers</t>
  </si>
  <si>
    <t>Review and approve Mobile Apps (written attestation)</t>
  </si>
  <si>
    <t>Ensure availability of Telephone Device for the Deaf (TDD)</t>
  </si>
  <si>
    <t>Ensure Automatic call distributor (ACD) is operational (written attestation) including call flow routing, call tracking and call extraction and reporting</t>
  </si>
  <si>
    <t>Verify that telephone backup system is operational (written attestation)</t>
  </si>
  <si>
    <t>EOHHS to provide contact information and ensure connection between MTM and MCOs for coordination of services with MCOs</t>
  </si>
  <si>
    <t>EOHHS to provide contact information and ensure connection between MTM and AEs for coordination of services with Coordination of services with AEs</t>
  </si>
  <si>
    <t>EOHHS to provide contact information and ensure connection between MTM and RIPTA for coordination of services with RIPTA's RIde Program</t>
  </si>
  <si>
    <t>RIPTA and MTM Meeting</t>
  </si>
  <si>
    <t>Bus Pass distribution</t>
  </si>
  <si>
    <t>EOHHS to provide contact information and ensure connection between MTM and high-utilizing providers for coordination of services with high-utilizing providers (Adult day, Dialysis, SUD, etc.)</t>
  </si>
  <si>
    <t xml:space="preserve">Review and approve proposed vehicle placard </t>
  </si>
  <si>
    <t>Review and approve proposed driver ID badges</t>
  </si>
  <si>
    <t>Finalize bus pass distribution process</t>
  </si>
  <si>
    <t>State participation in call overflow, RHO call center (provider outreach LON and Standing orders)</t>
  </si>
  <si>
    <t>Mark
Lani</t>
  </si>
  <si>
    <t>Address provider questions (Adult Day)</t>
  </si>
  <si>
    <t>Diana
Maria</t>
  </si>
  <si>
    <t>Approve LGTC phone recording for 1/1</t>
  </si>
  <si>
    <t>Respond to request for grace period for post-trip verification requirements</t>
  </si>
  <si>
    <t>Broker Requirements</t>
  </si>
  <si>
    <t>Kristin</t>
  </si>
  <si>
    <t>Ensure pathway for assessing liquidated damages to Broker</t>
  </si>
  <si>
    <t>Finance</t>
  </si>
  <si>
    <t>Kathy
Corsino</t>
  </si>
  <si>
    <t>Ensure pathway to send capitation payments for Medicaid members to MTM</t>
  </si>
  <si>
    <t>Ensure pathway to send payments for the ETP program</t>
  </si>
  <si>
    <t>Ensure pathway to send payments for TANF program</t>
  </si>
  <si>
    <t>Approve MTM financial reporting policy and templates</t>
  </si>
  <si>
    <t>Promulgation of Transportation Policy</t>
  </si>
  <si>
    <t>State Policy</t>
  </si>
  <si>
    <t>Tarah Provencal</t>
  </si>
  <si>
    <t>CMS Approval of Transportation SPA</t>
  </si>
  <si>
    <t>State Plan</t>
  </si>
  <si>
    <t>Melody Lawrence</t>
  </si>
  <si>
    <t>Update State Website to reflect MTM</t>
  </si>
  <si>
    <t>Maria</t>
  </si>
  <si>
    <t>Review updates to Opeational Policies from MTM</t>
  </si>
  <si>
    <t>Risk / Issue</t>
  </si>
  <si>
    <t>Date Created</t>
  </si>
  <si>
    <t>Date Due</t>
  </si>
  <si>
    <t>Description</t>
  </si>
  <si>
    <t>Mitigation Plan</t>
  </si>
  <si>
    <t>Primary Owner</t>
  </si>
  <si>
    <t>Risk</t>
  </si>
  <si>
    <t>11/9 Internal Meeting</t>
  </si>
  <si>
    <t>LGTC not providing member files</t>
  </si>
  <si>
    <t>Acquire information from encounter data and facilities, open medical necessity for 3 or 6 months</t>
  </si>
  <si>
    <t>Marlanea is lead in systems</t>
  </si>
  <si>
    <t>Transition of toll free number from LGTC</t>
  </si>
  <si>
    <t>MTM to acquire new toll free number</t>
  </si>
  <si>
    <t>RI NEMT TPs - pushing back on contracting with MTM - can result in inadequate TP network</t>
  </si>
  <si>
    <t>MTM suggests contracting with RIPTA
12/4 MTM/RI NEMT and EOHHS met and are followint up 12/5 re: possible MOU to satisfy both parties</t>
  </si>
  <si>
    <t>97 Executed contracts, potential RIPTA contract as well.</t>
  </si>
  <si>
    <t>Question / Decision</t>
  </si>
  <si>
    <t>Outcome</t>
  </si>
  <si>
    <t>Question</t>
  </si>
  <si>
    <t>11/8 MTM Meeting</t>
  </si>
  <si>
    <t>10% pre and post verification partnering with EOHHS - what is the timeline for post-trip verification - change the percentage</t>
  </si>
  <si>
    <t>90 post implementation review</t>
  </si>
  <si>
    <t>10% would take 4 full-time positions, can we decrease the percentage or give encounter data to MTM to use for trip verification</t>
  </si>
  <si>
    <t>Decision</t>
  </si>
  <si>
    <t>Decision on mailing the postcard as is or amending. Do we want to create a separate mailing?</t>
  </si>
  <si>
    <t>Create 2 separate mailings</t>
  </si>
  <si>
    <t>Metric #</t>
  </si>
  <si>
    <t>Metric</t>
  </si>
  <si>
    <t>Definition</t>
  </si>
  <si>
    <t>Data Source</t>
  </si>
  <si>
    <t>Person Responsible</t>
  </si>
  <si>
    <t>Target Value</t>
  </si>
  <si>
    <t>Target Goal</t>
  </si>
  <si>
    <t>Target Date</t>
  </si>
  <si>
    <t>Frequency</t>
  </si>
  <si>
    <t>10/14/2018</t>
  </si>
  <si>
    <t>10/21/2018</t>
  </si>
  <si>
    <t>10/28/2018</t>
  </si>
  <si>
    <t>11/4/2018</t>
  </si>
  <si>
    <t># of Overdue Applications in State Hands</t>
  </si>
  <si>
    <t># of applications pending after receipt from client that are workable by the State for more than 90 days</t>
  </si>
  <si>
    <t>RIB Tableau KPI</t>
  </si>
  <si>
    <t>XYZ</t>
  </si>
  <si>
    <t>Weekly</t>
  </si>
  <si>
    <t>AI Status</t>
  </si>
  <si>
    <t>QRID Status</t>
  </si>
  <si>
    <t>Anticipated vs. Actual Completed by Today's Date</t>
  </si>
  <si>
    <t>Jasper Frank</t>
  </si>
  <si>
    <t>Daily</t>
  </si>
  <si>
    <t>BHDDH</t>
  </si>
  <si>
    <t>Catherine Gering</t>
  </si>
  <si>
    <t>DCYF</t>
  </si>
  <si>
    <t>Off Track</t>
  </si>
  <si>
    <t>Monthly</t>
  </si>
  <si>
    <t>Deloitte</t>
  </si>
  <si>
    <t>N/A</t>
  </si>
  <si>
    <t>End Date:</t>
  </si>
  <si>
    <t>Other</t>
  </si>
  <si>
    <t>Quarterly</t>
  </si>
  <si>
    <t>DHS</t>
  </si>
  <si>
    <t>Anticipated</t>
  </si>
  <si>
    <t>Actual</t>
  </si>
  <si>
    <t>HSRI</t>
  </si>
  <si>
    <t>Medicaid</t>
  </si>
  <si>
    <t>RIDOH</t>
  </si>
  <si>
    <t>Total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</si>
</sst>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quot;$&quot;#,##0"/>
    <numFmt numFmtId="166" formatCode="[$-409]d\-mmm\-yy;@"/>
    <numFmt numFmtId="167" formatCode="m/d/yy;@"/>
  </numFmts>
  <fonts count="39" x14ac:knownFonts="1">
    <font>
      <sz val="11"/>
      <color theme="1"/>
      <name val="Calibri"/>
      <family val="2"/>
      <scheme val="minor"/>
    </font>
    <font>
      <sz val="10"/>
      <color rgb="FF000000"/>
      <name val="Arial"/>
      <family val="2"/>
    </font>
    <font>
      <sz val="10"/>
      <color theme="1"/>
      <name val="Calibri"/>
      <family val="2"/>
      <scheme val="minor"/>
    </font>
    <font>
      <sz val="10"/>
      <color theme="0"/>
      <name val="Calibri"/>
      <family val="2"/>
      <scheme val="minor"/>
    </font>
    <font>
      <sz val="10"/>
      <color rgb="FF00B050"/>
      <name val="Calibri"/>
      <family val="2"/>
      <scheme val="minor"/>
    </font>
    <font>
      <sz val="10"/>
      <color rgb="FFFF0000"/>
      <name val="Calibri"/>
      <family val="2"/>
      <scheme val="minor"/>
    </font>
    <font>
      <sz val="8"/>
      <color theme="1"/>
      <name val="Calibri"/>
      <family val="2"/>
      <scheme val="minor"/>
    </font>
    <font>
      <sz val="9"/>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rgb="FFFF0000"/>
      <name val="Calibri"/>
      <family val="2"/>
      <scheme val="minor"/>
    </font>
    <font>
      <b/>
      <sz val="9"/>
      <name val="Calibri"/>
      <family val="2"/>
      <scheme val="minor"/>
    </font>
    <font>
      <sz val="9"/>
      <name val="Calibri"/>
      <family val="2"/>
      <scheme val="minor"/>
    </font>
    <font>
      <sz val="8"/>
      <name val="Calibri"/>
      <family val="2"/>
      <scheme val="minor"/>
    </font>
    <font>
      <b/>
      <sz val="10"/>
      <color theme="1"/>
      <name val="Calibri"/>
      <family val="2"/>
      <scheme val="minor"/>
    </font>
    <font>
      <sz val="18"/>
      <color theme="1"/>
      <name val="Calibri"/>
      <family val="2"/>
      <scheme val="minor"/>
    </font>
    <font>
      <i/>
      <sz val="12"/>
      <name val="Calibri Light"/>
      <family val="2"/>
      <scheme val="major"/>
    </font>
    <font>
      <b/>
      <sz val="8"/>
      <name val="Calibri"/>
      <family val="2"/>
      <scheme val="minor"/>
    </font>
    <font>
      <b/>
      <sz val="10"/>
      <color rgb="FFFF0000"/>
      <name val="Calibri"/>
      <family val="2"/>
      <scheme val="minor"/>
    </font>
    <font>
      <b/>
      <sz val="10"/>
      <color theme="4"/>
      <name val="Calibri"/>
      <family val="2"/>
      <scheme val="minor"/>
    </font>
    <font>
      <b/>
      <sz val="10"/>
      <color rgb="FF7030A0"/>
      <name val="Calibri"/>
      <family val="2"/>
      <scheme val="minor"/>
    </font>
    <font>
      <sz val="10"/>
      <color theme="4"/>
      <name val="Calibri"/>
      <family val="2"/>
      <scheme val="minor"/>
    </font>
    <font>
      <b/>
      <sz val="9"/>
      <color theme="0" tint="-0.499984740745262"/>
      <name val="Calibri"/>
      <family val="2"/>
      <scheme val="minor"/>
    </font>
    <font>
      <sz val="10"/>
      <name val="Calibri"/>
      <family val="2"/>
      <scheme val="minor"/>
    </font>
    <font>
      <b/>
      <sz val="8"/>
      <color theme="1"/>
      <name val="Calibri"/>
      <family val="2"/>
      <scheme val="minor"/>
    </font>
    <font>
      <sz val="8"/>
      <color theme="0"/>
      <name val="Calibri"/>
      <family val="2"/>
      <scheme val="minor"/>
    </font>
    <font>
      <b/>
      <sz val="8"/>
      <color theme="0"/>
      <name val="Calibri"/>
      <family val="2"/>
      <scheme val="minor"/>
    </font>
    <font>
      <b/>
      <sz val="10"/>
      <color theme="7"/>
      <name val="Calibri"/>
      <family val="2"/>
      <scheme val="minor"/>
    </font>
    <font>
      <i/>
      <sz val="10"/>
      <color theme="1"/>
      <name val="Calibri"/>
      <family val="2"/>
      <scheme val="minor"/>
    </font>
    <font>
      <sz val="9"/>
      <color indexed="81"/>
      <name val="Tahoma"/>
      <family val="2"/>
    </font>
    <font>
      <sz val="11"/>
      <name val="Calibri"/>
      <family val="2"/>
      <scheme val="minor"/>
    </font>
    <font>
      <sz val="12"/>
      <name val="Calibri"/>
      <family val="2"/>
      <scheme val="minor"/>
    </font>
    <font>
      <b/>
      <sz val="16"/>
      <name val="Calibri"/>
      <family val="2"/>
      <scheme val="minor"/>
    </font>
    <font>
      <i/>
      <sz val="14"/>
      <name val="Calibri"/>
      <family val="2"/>
      <scheme val="minor"/>
    </font>
    <font>
      <b/>
      <sz val="10"/>
      <color theme="0"/>
      <name val="Calibri"/>
      <family val="2"/>
      <scheme val="minor"/>
    </font>
    <font>
      <sz val="10"/>
      <color theme="2" tint="-0.499984740745262"/>
      <name val="Calibri"/>
      <family val="2"/>
      <scheme val="minor"/>
    </font>
    <font>
      <sz val="10"/>
      <color rgb="FF7030A0"/>
      <name val="Calibri"/>
      <family val="2"/>
      <scheme val="minor"/>
    </font>
    <font>
      <i/>
      <sz val="10"/>
      <color rgb="FF00B050"/>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00B050"/>
        <bgColor indexed="64"/>
      </patternFill>
    </fill>
    <fill>
      <patternFill patternType="solid">
        <fgColor theme="1"/>
        <bgColor indexed="64"/>
      </patternFill>
    </fill>
    <fill>
      <patternFill patternType="solid">
        <fgColor theme="5"/>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right style="thin">
        <color theme="0"/>
      </right>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1"/>
      </top>
      <bottom/>
      <diagonal/>
    </border>
    <border>
      <left style="thin">
        <color indexed="64"/>
      </left>
      <right style="thin">
        <color indexed="64"/>
      </right>
      <top/>
      <bottom style="thin">
        <color theme="0"/>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style="thin">
        <color indexed="64"/>
      </top>
      <bottom style="thin">
        <color theme="0"/>
      </bottom>
      <diagonal/>
    </border>
    <border>
      <left/>
      <right style="thin">
        <color indexed="64"/>
      </right>
      <top/>
      <bottom style="thin">
        <color theme="0"/>
      </bottom>
      <diagonal/>
    </border>
    <border>
      <left/>
      <right style="thin">
        <color indexed="64"/>
      </right>
      <top style="thin">
        <color indexed="64"/>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s>
  <cellStyleXfs count="2">
    <xf numFmtId="0" fontId="0" fillId="0" borderId="0"/>
    <xf numFmtId="0" fontId="1" fillId="0" borderId="0"/>
  </cellStyleXfs>
  <cellXfs count="326">
    <xf numFmtId="0" fontId="0" fillId="0" borderId="0" xfId="0"/>
    <xf numFmtId="0" fontId="7" fillId="0" borderId="0" xfId="0" applyFont="1"/>
    <xf numFmtId="0" fontId="10" fillId="0" borderId="0" xfId="0" applyFont="1" applyAlignment="1">
      <alignment vertical="center"/>
    </xf>
    <xf numFmtId="0" fontId="7" fillId="0" borderId="0" xfId="0" applyFont="1" applyAlignment="1">
      <alignment vertical="center"/>
    </xf>
    <xf numFmtId="0" fontId="10" fillId="0" borderId="0" xfId="0" applyFont="1"/>
    <xf numFmtId="0" fontId="8" fillId="0" borderId="0" xfId="0" applyFont="1" applyAlignment="1">
      <alignment vertical="center"/>
    </xf>
    <xf numFmtId="1" fontId="15" fillId="0" borderId="0" xfId="0" applyNumberFormat="1" applyFont="1"/>
    <xf numFmtId="1" fontId="2" fillId="0" borderId="0" xfId="0" applyNumberFormat="1" applyFont="1"/>
    <xf numFmtId="0" fontId="25" fillId="0" borderId="0" xfId="0" applyFont="1" applyAlignment="1">
      <alignment vertical="center"/>
    </xf>
    <xf numFmtId="0" fontId="2" fillId="0" borderId="0" xfId="0" applyFont="1" applyAlignment="1">
      <alignment vertical="center" wrapText="1"/>
    </xf>
    <xf numFmtId="0" fontId="9" fillId="0" borderId="25" xfId="0" applyFont="1" applyBorder="1" applyAlignment="1">
      <alignment horizontal="center" vertical="center" wrapText="1"/>
    </xf>
    <xf numFmtId="2" fontId="6"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164" fontId="2" fillId="0" borderId="13"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3" fillId="0" borderId="13" xfId="0" applyFont="1" applyBorder="1" applyAlignment="1">
      <alignment horizontal="center" vertical="center" wrapText="1"/>
    </xf>
    <xf numFmtId="0" fontId="7" fillId="0" borderId="25" xfId="0"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25" xfId="0" applyFont="1" applyBorder="1" applyAlignment="1">
      <alignment horizontal="left" vertical="center" wrapText="1"/>
    </xf>
    <xf numFmtId="2" fontId="6"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1" fontId="6" fillId="0" borderId="1" xfId="0" applyNumberFormat="1" applyFont="1" applyBorder="1" applyAlignment="1">
      <alignment horizontal="center"/>
    </xf>
    <xf numFmtId="1" fontId="6" fillId="0" borderId="0" xfId="0" applyNumberFormat="1" applyFont="1" applyAlignment="1">
      <alignment horizontal="center"/>
    </xf>
    <xf numFmtId="0" fontId="27" fillId="4"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8" borderId="1" xfId="0" applyFont="1" applyFill="1" applyBorder="1" applyAlignment="1">
      <alignment horizontal="center" vertical="center"/>
    </xf>
    <xf numFmtId="0" fontId="27" fillId="2" borderId="1" xfId="0" applyFont="1" applyFill="1" applyBorder="1" applyAlignment="1">
      <alignment horizontal="center" vertical="center"/>
    </xf>
    <xf numFmtId="0" fontId="25" fillId="9" borderId="1" xfId="0" applyFont="1" applyFill="1" applyBorder="1" applyAlignment="1">
      <alignment horizontal="center" vertical="center"/>
    </xf>
    <xf numFmtId="0" fontId="27" fillId="11"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10" borderId="1" xfId="0" applyFont="1" applyFill="1" applyBorder="1" applyAlignment="1">
      <alignment horizontal="center" vertical="center"/>
    </xf>
    <xf numFmtId="165" fontId="27" fillId="5" borderId="1" xfId="0" applyNumberFormat="1" applyFont="1" applyFill="1" applyBorder="1" applyAlignment="1">
      <alignment horizontal="center" vertical="center"/>
    </xf>
    <xf numFmtId="165" fontId="27" fillId="10" borderId="1" xfId="0" applyNumberFormat="1" applyFont="1" applyFill="1" applyBorder="1" applyAlignment="1">
      <alignment horizontal="center" vertical="center"/>
    </xf>
    <xf numFmtId="165" fontId="27" fillId="8" borderId="1" xfId="0" applyNumberFormat="1" applyFont="1" applyFill="1" applyBorder="1" applyAlignment="1">
      <alignment horizontal="center" vertical="center"/>
    </xf>
    <xf numFmtId="165" fontId="27" fillId="6" borderId="1" xfId="0" applyNumberFormat="1" applyFont="1" applyFill="1" applyBorder="1" applyAlignment="1">
      <alignment horizontal="center" vertical="center"/>
    </xf>
    <xf numFmtId="2" fontId="6" fillId="0" borderId="4" xfId="0" applyNumberFormat="1" applyFont="1" applyBorder="1" applyAlignment="1">
      <alignment horizontal="center" vertical="center" wrapText="1"/>
    </xf>
    <xf numFmtId="0" fontId="2" fillId="0" borderId="26" xfId="0" applyFont="1" applyBorder="1" applyAlignment="1">
      <alignment horizontal="center" vertical="center" wrapText="1"/>
    </xf>
    <xf numFmtId="164" fontId="2" fillId="0" borderId="26" xfId="0" applyNumberFormat="1" applyFont="1" applyBorder="1" applyAlignment="1">
      <alignment horizontal="center"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2" fontId="6" fillId="0" borderId="28" xfId="0" applyNumberFormat="1" applyFont="1" applyBorder="1" applyAlignment="1">
      <alignment horizontal="center" vertical="center" wrapText="1"/>
    </xf>
    <xf numFmtId="0" fontId="7" fillId="0" borderId="29" xfId="0" applyFont="1" applyBorder="1" applyAlignment="1">
      <alignment horizontal="left" vertical="center" wrapText="1"/>
    </xf>
    <xf numFmtId="2" fontId="6" fillId="0" borderId="43" xfId="0" applyNumberFormat="1" applyFont="1" applyBorder="1" applyAlignment="1">
      <alignment horizontal="center" vertical="center" wrapText="1"/>
    </xf>
    <xf numFmtId="0" fontId="7" fillId="0" borderId="44" xfId="0" applyFont="1" applyBorder="1" applyAlignment="1">
      <alignment horizontal="center" vertical="center" wrapText="1"/>
    </xf>
    <xf numFmtId="164" fontId="7" fillId="0" borderId="44" xfId="0" applyNumberFormat="1" applyFont="1" applyBorder="1" applyAlignment="1">
      <alignment horizontal="center"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2" fontId="6" fillId="0" borderId="48" xfId="0" applyNumberFormat="1" applyFont="1" applyBorder="1" applyAlignment="1">
      <alignment horizontal="center" vertical="center" wrapText="1"/>
    </xf>
    <xf numFmtId="0" fontId="2" fillId="0" borderId="48" xfId="0" applyFont="1" applyBorder="1" applyAlignment="1">
      <alignment horizontal="center" vertical="center" wrapText="1"/>
    </xf>
    <xf numFmtId="164" fontId="2" fillId="0" borderId="48" xfId="0" applyNumberFormat="1" applyFont="1" applyBorder="1" applyAlignment="1">
      <alignment horizontal="center" vertical="center" wrapText="1"/>
    </xf>
    <xf numFmtId="0" fontId="2" fillId="0" borderId="48" xfId="0" applyFont="1" applyBorder="1" applyAlignment="1">
      <alignment horizontal="left" vertical="center" wrapText="1"/>
    </xf>
    <xf numFmtId="2" fontId="6" fillId="0" borderId="33"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2" fillId="0" borderId="32" xfId="0"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2" fontId="6"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2" fontId="6" fillId="0" borderId="42" xfId="0" applyNumberFormat="1" applyFont="1" applyBorder="1" applyAlignment="1">
      <alignment horizontal="center" vertical="center" wrapText="1"/>
    </xf>
    <xf numFmtId="0" fontId="2" fillId="0" borderId="47" xfId="0" applyFont="1" applyBorder="1" applyAlignment="1">
      <alignment horizontal="center" vertical="center" wrapText="1"/>
    </xf>
    <xf numFmtId="164" fontId="2" fillId="0" borderId="47" xfId="0" applyNumberFormat="1" applyFont="1" applyBorder="1" applyAlignment="1">
      <alignment horizontal="center" vertical="center" wrapText="1"/>
    </xf>
    <xf numFmtId="0" fontId="2" fillId="0" borderId="47" xfId="0" applyFont="1" applyBorder="1" applyAlignment="1">
      <alignment horizontal="left" vertical="center" wrapText="1"/>
    </xf>
    <xf numFmtId="0" fontId="2" fillId="0" borderId="40" xfId="0" applyFont="1" applyBorder="1" applyAlignment="1">
      <alignment horizontal="left" vertical="center" wrapText="1"/>
    </xf>
    <xf numFmtId="0" fontId="6" fillId="0" borderId="0" xfId="0" applyFont="1"/>
    <xf numFmtId="9" fontId="6" fillId="0" borderId="0" xfId="0" applyNumberFormat="1" applyFont="1" applyAlignment="1">
      <alignment horizontal="center"/>
    </xf>
    <xf numFmtId="0" fontId="31" fillId="0" borderId="0" xfId="0" applyFont="1" applyAlignment="1">
      <alignment vertical="center" wrapText="1"/>
    </xf>
    <xf numFmtId="2" fontId="31" fillId="0" borderId="0" xfId="0" applyNumberFormat="1" applyFont="1" applyAlignment="1">
      <alignment vertical="center" wrapText="1"/>
    </xf>
    <xf numFmtId="0" fontId="32" fillId="0" borderId="0" xfId="0" applyFont="1" applyAlignment="1">
      <alignment vertical="center" wrapText="1"/>
    </xf>
    <xf numFmtId="0" fontId="31" fillId="0" borderId="0" xfId="0" applyFont="1" applyAlignment="1">
      <alignment vertical="top" wrapText="1"/>
    </xf>
    <xf numFmtId="166" fontId="6" fillId="0" borderId="0" xfId="0" applyNumberFormat="1" applyFont="1" applyAlignment="1">
      <alignment horizontal="center"/>
    </xf>
    <xf numFmtId="0" fontId="33" fillId="7" borderId="1" xfId="0" applyFont="1" applyFill="1" applyBorder="1" applyAlignment="1">
      <alignment horizontal="left" vertical="center"/>
    </xf>
    <xf numFmtId="2" fontId="31" fillId="0" borderId="1" xfId="0" applyNumberFormat="1" applyFont="1" applyBorder="1" applyAlignment="1">
      <alignment horizontal="left" vertical="top" wrapText="1"/>
    </xf>
    <xf numFmtId="2" fontId="34" fillId="0" borderId="2" xfId="0" applyNumberFormat="1" applyFont="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8" fillId="0" borderId="59" xfId="0" applyFont="1" applyFill="1" applyBorder="1" applyAlignment="1">
      <alignment horizontal="center" vertical="top" wrapText="1"/>
    </xf>
    <xf numFmtId="0" fontId="18" fillId="0" borderId="59" xfId="0" applyFont="1" applyFill="1" applyBorder="1" applyAlignment="1">
      <alignment horizontal="left" vertical="top" wrapText="1"/>
    </xf>
    <xf numFmtId="14" fontId="18" fillId="0" borderId="59" xfId="0" applyNumberFormat="1" applyFont="1" applyFill="1" applyBorder="1" applyAlignment="1">
      <alignment horizontal="center" vertical="top" wrapText="1"/>
    </xf>
    <xf numFmtId="0" fontId="14" fillId="0" borderId="59" xfId="0" applyFont="1" applyFill="1" applyBorder="1" applyAlignment="1">
      <alignment horizontal="center" vertical="center" wrapText="1"/>
    </xf>
    <xf numFmtId="0" fontId="14" fillId="0" borderId="59" xfId="0" applyFont="1" applyFill="1" applyBorder="1" applyAlignment="1">
      <alignment horizontal="left" vertical="center" wrapText="1"/>
    </xf>
    <xf numFmtId="2" fontId="1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2" fontId="14" fillId="0" borderId="1" xfId="0" applyNumberFormat="1" applyFont="1" applyBorder="1" applyAlignment="1">
      <alignment horizontal="left" vertical="center" wrapText="1"/>
    </xf>
    <xf numFmtId="164" fontId="24" fillId="0" borderId="1" xfId="0" applyNumberFormat="1" applyFont="1" applyBorder="1" applyAlignment="1">
      <alignment vertical="center" wrapText="1"/>
    </xf>
    <xf numFmtId="167" fontId="24" fillId="0" borderId="1" xfId="0" applyNumberFormat="1" applyFont="1" applyBorder="1" applyAlignment="1">
      <alignment vertical="center" wrapText="1"/>
    </xf>
    <xf numFmtId="0" fontId="24" fillId="0" borderId="1" xfId="0" applyFont="1" applyFill="1" applyBorder="1" applyAlignment="1">
      <alignment vertical="center" wrapText="1"/>
    </xf>
    <xf numFmtId="167" fontId="24" fillId="0" borderId="1" xfId="0" applyNumberFormat="1" applyFont="1" applyBorder="1" applyAlignment="1">
      <alignment horizontal="center" vertical="center" wrapText="1"/>
    </xf>
    <xf numFmtId="2" fontId="14" fillId="0" borderId="62" xfId="0" applyNumberFormat="1" applyFont="1" applyBorder="1" applyAlignment="1">
      <alignment horizontal="left" vertical="center" wrapText="1"/>
    </xf>
    <xf numFmtId="0" fontId="27" fillId="10" borderId="0" xfId="0" applyFont="1" applyFill="1" applyAlignment="1">
      <alignment horizontal="center"/>
    </xf>
    <xf numFmtId="0" fontId="0" fillId="0" borderId="64" xfId="0" applyBorder="1"/>
    <xf numFmtId="0" fontId="0" fillId="0" borderId="4" xfId="0" applyBorder="1"/>
    <xf numFmtId="0" fontId="38" fillId="0" borderId="13" xfId="0" applyFont="1" applyBorder="1" applyAlignment="1">
      <alignment vertical="center" wrapText="1"/>
    </xf>
    <xf numFmtId="2" fontId="14" fillId="0" borderId="9" xfId="0" applyNumberFormat="1" applyFont="1" applyBorder="1" applyAlignment="1">
      <alignment horizontal="left" vertical="center" wrapText="1"/>
    </xf>
    <xf numFmtId="0" fontId="24" fillId="0" borderId="27" xfId="0" applyFont="1" applyBorder="1" applyAlignment="1">
      <alignment vertical="center" wrapText="1"/>
    </xf>
    <xf numFmtId="1" fontId="24" fillId="0" borderId="27" xfId="0" applyNumberFormat="1" applyFont="1" applyBorder="1" applyAlignment="1">
      <alignment horizontal="center" vertical="center" wrapText="1"/>
    </xf>
    <xf numFmtId="0" fontId="24" fillId="0" borderId="27" xfId="0" applyFont="1" applyBorder="1" applyAlignment="1">
      <alignment horizontal="center" vertical="center" wrapText="1"/>
    </xf>
    <xf numFmtId="167" fontId="14" fillId="0" borderId="27" xfId="0" applyNumberFormat="1" applyFont="1" applyBorder="1" applyAlignment="1">
      <alignment horizontal="center" vertical="center" wrapText="1"/>
    </xf>
    <xf numFmtId="49" fontId="14" fillId="2" borderId="0" xfId="0" applyNumberFormat="1" applyFont="1" applyFill="1" applyBorder="1" applyAlignment="1">
      <alignment horizontal="left" vertical="center"/>
    </xf>
    <xf numFmtId="49" fontId="14" fillId="2" borderId="20" xfId="0" applyNumberFormat="1" applyFont="1" applyFill="1" applyBorder="1" applyAlignment="1">
      <alignment horizontal="left" vertical="center"/>
    </xf>
    <xf numFmtId="49" fontId="13" fillId="2" borderId="19"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20" xfId="0" applyNumberFormat="1" applyFont="1" applyFill="1" applyBorder="1" applyAlignment="1">
      <alignment horizontal="center" vertical="center"/>
    </xf>
    <xf numFmtId="1" fontId="13" fillId="2" borderId="24" xfId="0" applyNumberFormat="1" applyFont="1" applyFill="1" applyBorder="1" applyAlignment="1">
      <alignment horizontal="center" vertical="center"/>
    </xf>
    <xf numFmtId="1" fontId="13" fillId="2" borderId="19" xfId="0" applyNumberFormat="1" applyFont="1" applyFill="1" applyBorder="1" applyAlignment="1">
      <alignment horizontal="center" vertical="center"/>
    </xf>
    <xf numFmtId="1" fontId="13" fillId="2" borderId="0" xfId="0" applyNumberFormat="1" applyFont="1" applyFill="1" applyBorder="1" applyAlignment="1">
      <alignment horizontal="center" vertical="center"/>
    </xf>
    <xf numFmtId="9" fontId="13" fillId="2" borderId="19" xfId="0" applyNumberFormat="1" applyFont="1" applyFill="1" applyBorder="1" applyAlignment="1">
      <alignment horizontal="center" vertical="center"/>
    </xf>
    <xf numFmtId="9" fontId="13" fillId="2" borderId="0" xfId="0" applyNumberFormat="1" applyFont="1" applyFill="1" applyBorder="1" applyAlignment="1">
      <alignment horizontal="center" vertical="center"/>
    </xf>
    <xf numFmtId="9" fontId="13" fillId="2" borderId="3" xfId="0" applyNumberFormat="1" applyFont="1" applyFill="1" applyBorder="1" applyAlignment="1">
      <alignment horizontal="center" vertical="center"/>
    </xf>
    <xf numFmtId="0" fontId="12" fillId="7" borderId="60" xfId="0" applyFont="1" applyFill="1" applyBorder="1" applyAlignment="1">
      <alignment horizontal="center" vertical="center"/>
    </xf>
    <xf numFmtId="0" fontId="12" fillId="7" borderId="56" xfId="0" applyFont="1" applyFill="1" applyBorder="1" applyAlignment="1">
      <alignment horizontal="center" vertical="center"/>
    </xf>
    <xf numFmtId="0" fontId="12" fillId="7" borderId="57" xfId="0" applyFont="1" applyFill="1" applyBorder="1" applyAlignment="1">
      <alignment horizontal="center" vertical="center"/>
    </xf>
    <xf numFmtId="0" fontId="7" fillId="0" borderId="41" xfId="0" applyFont="1" applyBorder="1" applyAlignment="1">
      <alignment horizontal="center" vertical="center"/>
    </xf>
    <xf numFmtId="0" fontId="7" fillId="0" borderId="58" xfId="0" applyFont="1" applyBorder="1" applyAlignment="1">
      <alignment horizontal="center" vertical="center"/>
    </xf>
    <xf numFmtId="0" fontId="7" fillId="0" borderId="43" xfId="0" applyFont="1" applyBorder="1" applyAlignment="1">
      <alignment horizontal="center" vertical="center"/>
    </xf>
    <xf numFmtId="0" fontId="7" fillId="2" borderId="1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21" xfId="0" applyFont="1" applyFill="1" applyBorder="1" applyAlignment="1">
      <alignment horizontal="center" vertical="center"/>
    </xf>
    <xf numFmtId="0" fontId="7" fillId="0" borderId="7" xfId="0" applyFont="1" applyBorder="1" applyAlignment="1">
      <alignment horizontal="center" vertical="center"/>
    </xf>
    <xf numFmtId="1" fontId="14" fillId="2" borderId="7" xfId="0" applyNumberFormat="1" applyFont="1" applyFill="1" applyBorder="1" applyAlignment="1">
      <alignment horizontal="center" vertical="center"/>
    </xf>
    <xf numFmtId="1" fontId="14" fillId="2" borderId="0"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9" xfId="0" applyFont="1" applyFill="1" applyBorder="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7" fillId="0" borderId="0" xfId="0" applyFont="1" applyAlignment="1">
      <alignment vertical="center"/>
    </xf>
    <xf numFmtId="0" fontId="16" fillId="0" borderId="0" xfId="0" applyFont="1" applyAlignment="1">
      <alignment vertical="center"/>
    </xf>
    <xf numFmtId="1" fontId="14" fillId="0" borderId="2" xfId="0" applyNumberFormat="1" applyFont="1" applyBorder="1" applyAlignment="1">
      <alignment horizontal="left" vertical="center" indent="2"/>
    </xf>
    <xf numFmtId="1" fontId="14" fillId="0" borderId="4" xfId="0" applyNumberFormat="1" applyFont="1" applyBorder="1" applyAlignment="1">
      <alignment horizontal="left" vertical="center" indent="2"/>
    </xf>
    <xf numFmtId="0" fontId="12" fillId="0" borderId="2" xfId="0" applyFont="1" applyBorder="1" applyAlignment="1">
      <alignment horizontal="right" vertical="center"/>
    </xf>
    <xf numFmtId="166" fontId="14" fillId="0" borderId="2" xfId="0" applyNumberFormat="1" applyFont="1" applyBorder="1" applyAlignment="1">
      <alignment horizontal="left" vertical="center"/>
    </xf>
    <xf numFmtId="166" fontId="14" fillId="0" borderId="2"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vertical="center"/>
    </xf>
    <xf numFmtId="166"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10" fillId="7" borderId="32" xfId="0" applyFont="1" applyFill="1" applyBorder="1" applyAlignment="1">
      <alignment horizontal="left" vertical="center"/>
    </xf>
    <xf numFmtId="0" fontId="10" fillId="7" borderId="34" xfId="0" applyFont="1" applyFill="1" applyBorder="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49" fontId="14" fillId="2" borderId="0" xfId="0" applyNumberFormat="1" applyFont="1" applyFill="1" applyAlignment="1">
      <alignment horizontal="left" vertical="center" wrapText="1"/>
    </xf>
    <xf numFmtId="49" fontId="14" fillId="2" borderId="3" xfId="0" applyNumberFormat="1" applyFont="1" applyFill="1" applyBorder="1" applyAlignment="1">
      <alignment horizontal="left" vertical="center" wrapText="1"/>
    </xf>
    <xf numFmtId="0" fontId="12" fillId="7" borderId="33" xfId="0" applyFont="1" applyFill="1" applyBorder="1" applyAlignment="1">
      <alignment horizontal="center" vertical="center"/>
    </xf>
    <xf numFmtId="0" fontId="12" fillId="7" borderId="32"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2" fillId="7" borderId="9" xfId="0" applyFont="1" applyFill="1" applyBorder="1" applyAlignment="1">
      <alignment vertical="center"/>
    </xf>
    <xf numFmtId="0" fontId="6" fillId="0" borderId="7" xfId="0" applyFont="1" applyBorder="1" applyAlignment="1">
      <alignment horizontal="left" vertical="center"/>
    </xf>
    <xf numFmtId="1" fontId="6" fillId="0" borderId="0" xfId="0" applyNumberFormat="1" applyFont="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0" fillId="7" borderId="3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8" fillId="7" borderId="20"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39" xfId="0" applyFont="1" applyFill="1" applyBorder="1" applyAlignment="1">
      <alignment horizontal="center" vertical="center"/>
    </xf>
    <xf numFmtId="9" fontId="13" fillId="0" borderId="19" xfId="0" applyNumberFormat="1" applyFont="1" applyBorder="1" applyAlignment="1">
      <alignment horizontal="center"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3" fillId="2" borderId="16" xfId="0" applyNumberFormat="1" applyFont="1" applyFill="1" applyBorder="1" applyAlignment="1">
      <alignment horizontal="center" vertical="center"/>
    </xf>
    <xf numFmtId="9" fontId="13" fillId="2" borderId="14" xfId="0" applyNumberFormat="1" applyFont="1" applyFill="1" applyBorder="1" applyAlignment="1">
      <alignment horizontal="center" vertical="center"/>
    </xf>
    <xf numFmtId="9" fontId="13" fillId="2" borderId="31" xfId="0" applyNumberFormat="1" applyFont="1" applyFill="1" applyBorder="1" applyAlignment="1">
      <alignment horizontal="center" vertical="center"/>
    </xf>
    <xf numFmtId="9" fontId="13" fillId="0" borderId="16" xfId="0" applyNumberFormat="1" applyFont="1" applyBorder="1" applyAlignment="1">
      <alignment horizontal="center" vertical="center"/>
    </xf>
    <xf numFmtId="9" fontId="13" fillId="0" borderId="14" xfId="0" applyNumberFormat="1" applyFont="1" applyBorder="1" applyAlignment="1">
      <alignment horizontal="center" vertical="center"/>
    </xf>
    <xf numFmtId="9" fontId="13" fillId="0" borderId="31" xfId="0" applyNumberFormat="1" applyFont="1" applyBorder="1" applyAlignment="1">
      <alignment horizontal="center" vertical="center"/>
    </xf>
    <xf numFmtId="0" fontId="12" fillId="7" borderId="21"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20" xfId="0" applyFont="1" applyFill="1" applyBorder="1" applyAlignment="1">
      <alignment horizontal="left" vertical="center"/>
    </xf>
    <xf numFmtId="0" fontId="12" fillId="7" borderId="24" xfId="0" applyFont="1" applyFill="1" applyBorder="1" applyAlignment="1">
      <alignment horizontal="left" vertical="center"/>
    </xf>
    <xf numFmtId="1" fontId="14" fillId="0" borderId="7" xfId="0" applyNumberFormat="1" applyFont="1" applyBorder="1" applyAlignment="1">
      <alignment horizontal="center" vertical="center"/>
    </xf>
    <xf numFmtId="1" fontId="14" fillId="0" borderId="0" xfId="0" applyNumberFormat="1" applyFont="1" applyAlignment="1">
      <alignment horizontal="center" vertical="center"/>
    </xf>
    <xf numFmtId="165" fontId="8" fillId="8" borderId="24" xfId="0" applyNumberFormat="1" applyFont="1" applyFill="1" applyBorder="1" applyAlignment="1">
      <alignment horizontal="center" vertical="center"/>
    </xf>
    <xf numFmtId="165" fontId="8" fillId="11" borderId="35" xfId="0" applyNumberFormat="1" applyFont="1" applyFill="1" applyBorder="1" applyAlignment="1">
      <alignment horizontal="center" vertical="center"/>
    </xf>
    <xf numFmtId="165" fontId="8" fillId="11" borderId="7" xfId="0" applyNumberFormat="1" applyFont="1" applyFill="1" applyBorder="1" applyAlignment="1">
      <alignment horizontal="center" vertical="center"/>
    </xf>
    <xf numFmtId="165" fontId="8" fillId="10" borderId="24" xfId="0" applyNumberFormat="1" applyFont="1" applyFill="1" applyBorder="1" applyAlignment="1">
      <alignment horizontal="center" vertical="center"/>
    </xf>
    <xf numFmtId="0" fontId="12" fillId="7" borderId="49" xfId="0" applyFont="1" applyFill="1" applyBorder="1" applyAlignment="1">
      <alignment horizontal="center" vertical="center"/>
    </xf>
    <xf numFmtId="1" fontId="13" fillId="2" borderId="0" xfId="0" applyNumberFormat="1" applyFont="1" applyFill="1" applyAlignment="1">
      <alignment horizontal="center" vertical="center"/>
    </xf>
    <xf numFmtId="1" fontId="6" fillId="2" borderId="7" xfId="0" applyNumberFormat="1" applyFont="1" applyFill="1" applyBorder="1" applyAlignment="1">
      <alignment horizontal="left" vertical="center"/>
    </xf>
    <xf numFmtId="1" fontId="6" fillId="2" borderId="0" xfId="0" applyNumberFormat="1" applyFont="1" applyFill="1" applyAlignment="1">
      <alignment horizontal="left" vertical="center"/>
    </xf>
    <xf numFmtId="1" fontId="6" fillId="0" borderId="7" xfId="0" applyNumberFormat="1" applyFont="1" applyBorder="1" applyAlignment="1">
      <alignment horizontal="left" vertical="center"/>
    </xf>
    <xf numFmtId="0" fontId="6" fillId="2" borderId="8" xfId="0" applyFont="1" applyFill="1" applyBorder="1" applyAlignment="1">
      <alignment horizontal="left" vertical="center"/>
    </xf>
    <xf numFmtId="1" fontId="6" fillId="2" borderId="2" xfId="0" applyNumberFormat="1" applyFont="1" applyFill="1" applyBorder="1" applyAlignment="1">
      <alignment horizontal="left" vertical="center"/>
    </xf>
    <xf numFmtId="49" fontId="7" fillId="0" borderId="0" xfId="0" applyNumberFormat="1" applyFont="1" applyAlignment="1">
      <alignment horizontal="left" vertical="center"/>
    </xf>
    <xf numFmtId="49" fontId="7" fillId="0" borderId="3" xfId="0" applyNumberFormat="1" applyFont="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12" fillId="7" borderId="27" xfId="0" applyFont="1" applyFill="1" applyBorder="1" applyAlignment="1">
      <alignment vertical="center"/>
    </xf>
    <xf numFmtId="0" fontId="11" fillId="0" borderId="35" xfId="0" applyFont="1" applyBorder="1" applyAlignment="1">
      <alignment horizontal="center" vertical="center" wrapText="1"/>
    </xf>
    <xf numFmtId="0" fontId="12" fillId="7" borderId="12" xfId="0" applyFont="1" applyFill="1" applyBorder="1" applyAlignment="1">
      <alignment horizontal="center" vertical="center"/>
    </xf>
    <xf numFmtId="0" fontId="12" fillId="7" borderId="37"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4" xfId="0" applyFont="1" applyFill="1" applyBorder="1" applyAlignment="1">
      <alignment horizontal="center" vertical="center"/>
    </xf>
    <xf numFmtId="49" fontId="13" fillId="0" borderId="1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 xfId="0" applyNumberFormat="1" applyFont="1" applyBorder="1" applyAlignment="1">
      <alignment horizontal="center" vertical="center"/>
    </xf>
    <xf numFmtId="49" fontId="13" fillId="2" borderId="0" xfId="0" applyNumberFormat="1" applyFont="1" applyFill="1" applyAlignment="1">
      <alignment horizontal="center" vertical="center"/>
    </xf>
    <xf numFmtId="0" fontId="18" fillId="7" borderId="19" xfId="0" applyFont="1" applyFill="1" applyBorder="1" applyAlignment="1">
      <alignment horizontal="center" vertical="center"/>
    </xf>
    <xf numFmtId="1" fontId="13" fillId="0" borderId="19" xfId="0" applyNumberFormat="1" applyFont="1" applyBorder="1" applyAlignment="1">
      <alignment horizontal="center" vertical="center"/>
    </xf>
    <xf numFmtId="1" fontId="13" fillId="0" borderId="0" xfId="0" applyNumberFormat="1" applyFont="1" applyAlignment="1">
      <alignment horizontal="center" vertical="center"/>
    </xf>
    <xf numFmtId="165" fontId="6" fillId="9" borderId="52" xfId="0" applyNumberFormat="1" applyFont="1" applyFill="1" applyBorder="1" applyAlignment="1">
      <alignment horizontal="center" vertical="center"/>
    </xf>
    <xf numFmtId="165" fontId="6" fillId="9" borderId="50" xfId="0" applyNumberFormat="1" applyFont="1" applyFill="1" applyBorder="1" applyAlignment="1">
      <alignment horizontal="center" vertical="center"/>
    </xf>
    <xf numFmtId="1" fontId="29" fillId="0" borderId="55" xfId="0" applyNumberFormat="1" applyFont="1" applyBorder="1" applyAlignment="1">
      <alignment horizontal="center" vertical="center"/>
    </xf>
    <xf numFmtId="1" fontId="29" fillId="0" borderId="53" xfId="0" applyNumberFormat="1" applyFont="1" applyBorder="1" applyAlignment="1">
      <alignment horizontal="center" vertical="center"/>
    </xf>
    <xf numFmtId="49" fontId="14" fillId="0" borderId="0" xfId="0" applyNumberFormat="1" applyFont="1" applyAlignment="1">
      <alignment horizontal="left" vertical="center"/>
    </xf>
    <xf numFmtId="49" fontId="14" fillId="0" borderId="20" xfId="0" applyNumberFormat="1" applyFont="1" applyBorder="1" applyAlignment="1">
      <alignment horizontal="left" vertical="center"/>
    </xf>
    <xf numFmtId="165" fontId="8" fillId="6" borderId="3" xfId="0" applyNumberFormat="1" applyFont="1" applyFill="1" applyBorder="1" applyAlignment="1">
      <alignment horizontal="center" vertical="center"/>
    </xf>
    <xf numFmtId="165" fontId="8" fillId="6" borderId="35" xfId="0" applyNumberFormat="1" applyFont="1" applyFill="1" applyBorder="1" applyAlignment="1">
      <alignment horizontal="center" vertical="center"/>
    </xf>
    <xf numFmtId="49" fontId="14" fillId="2" borderId="0" xfId="0" applyNumberFormat="1" applyFont="1" applyFill="1" applyAlignment="1">
      <alignment horizontal="left" vertical="center"/>
    </xf>
    <xf numFmtId="1" fontId="13" fillId="0" borderId="24" xfId="0" applyNumberFormat="1" applyFont="1" applyBorder="1" applyAlignment="1">
      <alignment horizontal="center" vertical="center"/>
    </xf>
    <xf numFmtId="1" fontId="14" fillId="2" borderId="0" xfId="0" applyNumberFormat="1" applyFont="1" applyFill="1" applyAlignment="1">
      <alignment horizontal="center" vertical="center"/>
    </xf>
    <xf numFmtId="1" fontId="4" fillId="0" borderId="8" xfId="0" applyNumberFormat="1" applyFont="1" applyBorder="1" applyAlignment="1">
      <alignment horizontal="center" vertical="center"/>
    </xf>
    <xf numFmtId="1" fontId="4" fillId="0" borderId="2" xfId="0" applyNumberFormat="1" applyFont="1" applyBorder="1" applyAlignment="1">
      <alignment horizontal="center" vertical="center"/>
    </xf>
    <xf numFmtId="165" fontId="6" fillId="9" borderId="51" xfId="0" applyNumberFormat="1" applyFont="1" applyFill="1" applyBorder="1" applyAlignment="1">
      <alignment horizontal="center" vertical="center"/>
    </xf>
    <xf numFmtId="1" fontId="21" fillId="0" borderId="53" xfId="0" applyNumberFormat="1" applyFont="1" applyBorder="1" applyAlignment="1">
      <alignment horizontal="center" vertical="center"/>
    </xf>
    <xf numFmtId="1" fontId="21" fillId="0" borderId="54" xfId="0" applyNumberFormat="1" applyFont="1" applyBorder="1" applyAlignment="1">
      <alignment horizontal="center" vertical="center"/>
    </xf>
    <xf numFmtId="1" fontId="28" fillId="0" borderId="53" xfId="0" applyNumberFormat="1" applyFont="1" applyBorder="1" applyAlignment="1">
      <alignment horizontal="center" vertical="center"/>
    </xf>
    <xf numFmtId="1" fontId="28" fillId="0" borderId="54" xfId="0" applyNumberFormat="1" applyFont="1" applyBorder="1" applyAlignment="1">
      <alignment horizontal="center" vertical="center"/>
    </xf>
    <xf numFmtId="0" fontId="23" fillId="2" borderId="63"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64" xfId="0" applyFont="1" applyFill="1" applyBorder="1" applyAlignment="1">
      <alignment horizontal="center" vertical="center"/>
    </xf>
    <xf numFmtId="1" fontId="36" fillId="0" borderId="8" xfId="0" applyNumberFormat="1" applyFont="1" applyBorder="1" applyAlignment="1">
      <alignment horizontal="center" vertical="center"/>
    </xf>
    <xf numFmtId="1" fontId="36" fillId="0" borderId="2" xfId="0" applyNumberFormat="1" applyFont="1" applyBorder="1" applyAlignment="1">
      <alignment horizontal="center" vertical="center"/>
    </xf>
    <xf numFmtId="1" fontId="36" fillId="0" borderId="4" xfId="0" applyNumberFormat="1" applyFont="1" applyBorder="1" applyAlignment="1">
      <alignment horizontal="center" vertical="center"/>
    </xf>
    <xf numFmtId="0" fontId="10" fillId="9" borderId="63" xfId="0" applyFont="1" applyFill="1" applyBorder="1" applyAlignment="1">
      <alignment horizontal="center" vertical="center"/>
    </xf>
    <xf numFmtId="0" fontId="10" fillId="9" borderId="58" xfId="0" applyFont="1" applyFill="1" applyBorder="1" applyAlignment="1">
      <alignment horizontal="center" vertical="center"/>
    </xf>
    <xf numFmtId="0" fontId="10" fillId="9" borderId="64" xfId="0" applyFont="1" applyFill="1" applyBorder="1" applyAlignment="1">
      <alignment horizontal="center" vertical="center"/>
    </xf>
    <xf numFmtId="1" fontId="2" fillId="0" borderId="65" xfId="0" applyNumberFormat="1" applyFont="1" applyBorder="1" applyAlignment="1">
      <alignment horizontal="center" vertical="center"/>
    </xf>
    <xf numFmtId="1" fontId="2" fillId="0" borderId="66" xfId="0" applyNumberFormat="1" applyFont="1" applyBorder="1" applyAlignment="1">
      <alignment horizontal="center" vertical="center"/>
    </xf>
    <xf numFmtId="1" fontId="2" fillId="0" borderId="67" xfId="0" applyNumberFormat="1" applyFont="1" applyBorder="1" applyAlignment="1">
      <alignment horizontal="center" vertical="center"/>
    </xf>
    <xf numFmtId="0" fontId="8" fillId="4" borderId="63"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64" xfId="0" applyFont="1" applyFill="1" applyBorder="1" applyAlignment="1">
      <alignment horizontal="center" vertical="center"/>
    </xf>
    <xf numFmtId="1" fontId="2" fillId="0" borderId="8"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0" fontId="8" fillId="3" borderId="63" xfId="0" applyFont="1" applyFill="1" applyBorder="1" applyAlignment="1">
      <alignment horizontal="center" vertical="center"/>
    </xf>
    <xf numFmtId="0" fontId="8" fillId="3" borderId="58" xfId="0" applyFont="1" applyFill="1" applyBorder="1" applyAlignment="1">
      <alignment horizontal="center" vertical="center"/>
    </xf>
    <xf numFmtId="0" fontId="8" fillId="5" borderId="63"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64" xfId="0" applyFont="1" applyFill="1" applyBorder="1" applyAlignment="1">
      <alignment horizontal="center" vertical="center"/>
    </xf>
    <xf numFmtId="0" fontId="35" fillId="10" borderId="63" xfId="0" applyFont="1" applyFill="1" applyBorder="1" applyAlignment="1">
      <alignment horizontal="center" vertical="center"/>
    </xf>
    <xf numFmtId="0" fontId="35" fillId="10" borderId="58" xfId="0" applyFont="1" applyFill="1" applyBorder="1" applyAlignment="1">
      <alignment horizontal="center" vertical="center"/>
    </xf>
    <xf numFmtId="0" fontId="35" fillId="10" borderId="64" xfId="0" applyFont="1" applyFill="1" applyBorder="1" applyAlignment="1">
      <alignment horizontal="center" vertical="center"/>
    </xf>
    <xf numFmtId="1" fontId="19" fillId="0" borderId="8"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8" fillId="8" borderId="63" xfId="0" applyFont="1" applyFill="1" applyBorder="1" applyAlignment="1">
      <alignment horizontal="center" vertical="center"/>
    </xf>
    <xf numFmtId="0" fontId="8" fillId="8" borderId="58" xfId="0" applyFont="1" applyFill="1" applyBorder="1" applyAlignment="1">
      <alignment horizontal="center" vertical="center"/>
    </xf>
    <xf numFmtId="0" fontId="8" fillId="8" borderId="64" xfId="0" applyFont="1" applyFill="1" applyBorder="1" applyAlignment="1">
      <alignment horizontal="center" vertical="center"/>
    </xf>
    <xf numFmtId="1" fontId="22" fillId="0" borderId="8" xfId="0" applyNumberFormat="1" applyFont="1" applyBorder="1" applyAlignment="1">
      <alignment horizontal="center" vertical="center"/>
    </xf>
    <xf numFmtId="1" fontId="22" fillId="0" borderId="2" xfId="0" applyNumberFormat="1" applyFont="1" applyBorder="1" applyAlignment="1">
      <alignment horizontal="center" vertical="center"/>
    </xf>
    <xf numFmtId="1" fontId="22" fillId="0" borderId="4" xfId="0" applyNumberFormat="1" applyFont="1" applyBorder="1" applyAlignment="1">
      <alignment horizontal="center" vertical="center"/>
    </xf>
    <xf numFmtId="0" fontId="8" fillId="10" borderId="63"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64" xfId="0" applyFont="1" applyFill="1" applyBorder="1" applyAlignment="1">
      <alignment horizontal="center" vertical="center"/>
    </xf>
    <xf numFmtId="1" fontId="5" fillId="0" borderId="8" xfId="0" applyNumberFormat="1" applyFont="1" applyBorder="1" applyAlignment="1">
      <alignment horizontal="center" vertical="center"/>
    </xf>
    <xf numFmtId="1" fontId="5" fillId="0" borderId="2" xfId="0" applyNumberFormat="1" applyFont="1" applyBorder="1" applyAlignment="1">
      <alignment horizontal="center" vertical="center"/>
    </xf>
    <xf numFmtId="1" fontId="5" fillId="0" borderId="4" xfId="0" applyNumberFormat="1" applyFont="1" applyBorder="1" applyAlignment="1">
      <alignment horizontal="center" vertical="center"/>
    </xf>
    <xf numFmtId="0" fontId="8" fillId="6" borderId="63" xfId="0" applyFont="1" applyFill="1" applyBorder="1" applyAlignment="1">
      <alignment horizontal="center" vertical="center"/>
    </xf>
    <xf numFmtId="0" fontId="8" fillId="6" borderId="58" xfId="0" applyFont="1" applyFill="1" applyBorder="1" applyAlignment="1">
      <alignment horizontal="center" vertical="center"/>
    </xf>
    <xf numFmtId="0" fontId="8" fillId="6" borderId="64" xfId="0" applyFont="1" applyFill="1" applyBorder="1" applyAlignment="1">
      <alignment horizontal="center" vertical="center"/>
    </xf>
    <xf numFmtId="1" fontId="37" fillId="0" borderId="8" xfId="0" applyNumberFormat="1" applyFont="1" applyBorder="1" applyAlignment="1">
      <alignment horizontal="center" vertical="center"/>
    </xf>
    <xf numFmtId="1" fontId="37" fillId="0" borderId="2" xfId="0" applyNumberFormat="1" applyFont="1" applyBorder="1" applyAlignment="1">
      <alignment horizontal="center" vertical="center"/>
    </xf>
    <xf numFmtId="1" fontId="37" fillId="0" borderId="4" xfId="0" applyNumberFormat="1" applyFont="1" applyBorder="1" applyAlignment="1">
      <alignment horizontal="center" vertical="center"/>
    </xf>
    <xf numFmtId="0" fontId="8" fillId="11" borderId="63" xfId="0" applyFont="1" applyFill="1" applyBorder="1" applyAlignment="1">
      <alignment horizontal="center" vertical="center"/>
    </xf>
    <xf numFmtId="0" fontId="8" fillId="11" borderId="58" xfId="0" applyFont="1" applyFill="1" applyBorder="1" applyAlignment="1">
      <alignment horizontal="center" vertical="center"/>
    </xf>
    <xf numFmtId="0" fontId="8" fillId="11" borderId="64" xfId="0" applyFont="1" applyFill="1" applyBorder="1" applyAlignment="1">
      <alignment horizontal="center" vertical="center"/>
    </xf>
    <xf numFmtId="1" fontId="19" fillId="0" borderId="53" xfId="0" applyNumberFormat="1" applyFont="1" applyBorder="1" applyAlignment="1">
      <alignment horizontal="center" vertical="center"/>
    </xf>
    <xf numFmtId="1" fontId="19" fillId="0" borderId="54" xfId="0" applyNumberFormat="1" applyFont="1" applyBorder="1" applyAlignment="1">
      <alignment horizontal="center" vertical="center"/>
    </xf>
    <xf numFmtId="1" fontId="20" fillId="0" borderId="53" xfId="0" applyNumberFormat="1" applyFont="1" applyBorder="1" applyAlignment="1">
      <alignment horizontal="center" vertical="center"/>
    </xf>
    <xf numFmtId="1" fontId="20" fillId="0" borderId="54" xfId="0" applyNumberFormat="1" applyFont="1" applyBorder="1" applyAlignment="1">
      <alignment horizontal="center" vertical="center"/>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1" fontId="14" fillId="0" borderId="0" xfId="0" applyNumberFormat="1" applyFont="1" applyBorder="1" applyAlignment="1">
      <alignment horizontal="center" vertical="center"/>
    </xf>
    <xf numFmtId="9" fontId="13" fillId="0" borderId="29" xfId="0" applyNumberFormat="1" applyFont="1" applyBorder="1" applyAlignment="1">
      <alignment horizontal="center" vertical="center"/>
    </xf>
    <xf numFmtId="9" fontId="13" fillId="0" borderId="30" xfId="0" applyNumberFormat="1" applyFont="1" applyBorder="1" applyAlignment="1">
      <alignment horizontal="center" vertical="center"/>
    </xf>
    <xf numFmtId="9" fontId="13" fillId="0" borderId="61" xfId="0" applyNumberFormat="1"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 xfId="0"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2" xfId="0" applyNumberFormat="1" applyFont="1" applyFill="1" applyBorder="1" applyAlignment="1">
      <alignment horizontal="center" vertical="center"/>
    </xf>
    <xf numFmtId="0" fontId="7" fillId="0" borderId="24" xfId="0" applyFont="1" applyBorder="1" applyAlignment="1">
      <alignment horizontal="center" vertical="center"/>
    </xf>
    <xf numFmtId="0" fontId="7" fillId="2" borderId="24" xfId="0" applyFont="1" applyFill="1" applyBorder="1" applyAlignment="1">
      <alignment horizontal="center" vertical="center"/>
    </xf>
    <xf numFmtId="0" fontId="27" fillId="8" borderId="0" xfId="0" applyFont="1" applyFill="1" applyAlignment="1">
      <alignment horizontal="center" wrapText="1"/>
    </xf>
  </cellXfs>
  <cellStyles count="2">
    <cellStyle name="Normal" xfId="0" builtinId="0"/>
    <cellStyle name="Normal 3" xfId="1" xr:uid="{AA9FDA8D-DE77-433B-886D-ECB21818C873}"/>
  </cellStyles>
  <dxfs count="109">
    <dxf>
      <font>
        <strike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theme="0"/>
      </font>
      <fill>
        <patternFill>
          <bgColor rgb="FF7030A0"/>
        </patternFill>
      </fill>
    </dxf>
    <dxf>
      <font>
        <color theme="0"/>
      </font>
      <fill>
        <patternFill>
          <bgColor theme="4"/>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b val="0"/>
        <i/>
        <color rgb="FF00B050"/>
      </font>
    </dxf>
    <dxf>
      <font>
        <color theme="0"/>
      </font>
      <fill>
        <patternFill>
          <bgColor theme="7"/>
        </patternFill>
      </fill>
    </dxf>
    <dxf>
      <font>
        <color theme="0"/>
      </font>
      <fill>
        <patternFill>
          <bgColor rgb="FFFF0000"/>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theme="1"/>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auto="1"/>
      </font>
    </dxf>
    <dxf>
      <font>
        <color theme="0"/>
      </font>
      <fill>
        <patternFill>
          <bgColor rgb="FF7030A0"/>
        </patternFill>
      </fill>
    </dxf>
    <dxf>
      <font>
        <b/>
        <i/>
        <color theme="0"/>
      </font>
      <fill>
        <patternFill>
          <bgColor rgb="FFFF0000"/>
        </patternFill>
      </fill>
    </dxf>
    <dxf>
      <font>
        <b val="0"/>
        <i/>
        <color rgb="FF00B050"/>
      </font>
    </dxf>
    <dxf>
      <font>
        <b val="0"/>
        <i/>
        <color theme="2" tint="-9.9917600024414813E-2"/>
      </font>
    </dxf>
    <dxf>
      <font>
        <b val="0"/>
        <i/>
        <color theme="2" tint="-9.9917600024414813E-2"/>
      </font>
    </dxf>
    <dxf>
      <font>
        <b/>
        <i val="0"/>
        <color rgb="FF00B050"/>
      </font>
    </dxf>
    <dxf>
      <font>
        <b/>
        <i val="0"/>
        <color rgb="FF00B050"/>
      </font>
    </dxf>
    <dxf>
      <font>
        <b/>
        <i val="0"/>
        <color rgb="FF00B050"/>
      </font>
    </dxf>
    <dxf>
      <font>
        <b val="0"/>
        <i/>
        <color theme="2" tint="-9.9917600024414813E-2"/>
      </font>
    </dxf>
    <dxf>
      <font>
        <b/>
        <i val="0"/>
        <color theme="0"/>
      </font>
      <fill>
        <patternFill>
          <bgColor rgb="FF00B050"/>
        </patternFill>
      </fill>
    </dxf>
    <dxf>
      <font>
        <b/>
        <i val="0"/>
        <color theme="1"/>
      </font>
      <fill>
        <patternFill>
          <bgColor theme="7"/>
        </patternFill>
      </fill>
    </dxf>
    <dxf>
      <font>
        <b/>
        <i val="0"/>
        <color theme="0"/>
      </font>
      <fill>
        <patternFill>
          <bgColor rgb="FFFF0000"/>
        </patternFill>
      </fill>
    </dxf>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indexed="64"/>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theme="0"/>
        </right>
        <top style="thin">
          <color theme="0"/>
        </top>
        <bottom style="thin">
          <color theme="0"/>
        </bottom>
        <vertical style="thin">
          <color theme="0"/>
        </vertical>
        <horizontal style="thin">
          <color theme="0"/>
        </horizontal>
      </border>
    </dxf>
    <dxf>
      <border diagonalUp="0" diagonalDown="0">
        <left style="thin">
          <color theme="6"/>
        </left>
        <right style="thin">
          <color theme="6"/>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theme="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1"/>
        </left>
        <right style="thin">
          <color theme="1"/>
        </right>
        <top/>
        <bottom/>
        <vertical style="thin">
          <color theme="1"/>
        </vertical>
        <horizontal/>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right style="thin">
          <color theme="0"/>
        </right>
        <top style="thin">
          <color theme="0"/>
        </top>
        <bottom style="thin">
          <color theme="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2" formatCode="0.00"/>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theme="0"/>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wrapText="1" indent="0" justifyLastLine="0" shrinkToFit="0" readingOrder="0"/>
    </dxf>
    <dxf>
      <border>
        <bottom style="thin">
          <color indexed="64"/>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8F36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'Data Validation'!$H$6</c:f>
              <c:strCache>
                <c:ptCount val="1"/>
                <c:pt idx="0">
                  <c:v>Complete</c:v>
                </c:pt>
              </c:strCache>
            </c:strRef>
          </c:tx>
          <c:spPr>
            <a:solidFill>
              <a:srgbClr val="00B050"/>
            </a:solidFill>
            <a:ln w="6350">
              <a:solidFill>
                <a:schemeClr val="bg2">
                  <a:lumMod val="90000"/>
                </a:schemeClr>
              </a:solidFill>
            </a:ln>
            <a:effectLst/>
          </c:spPr>
          <c:invertIfNegative val="0"/>
          <c:dPt>
            <c:idx val="0"/>
            <c:invertIfNegative val="0"/>
            <c:bubble3D val="0"/>
            <c:spPr>
              <a:noFill/>
              <a:ln w="9525">
                <a:solidFill>
                  <a:schemeClr val="tx1"/>
                </a:solidFill>
                <a:prstDash val="sysDash"/>
              </a:ln>
              <a:effectLst/>
            </c:spPr>
            <c:extLst>
              <c:ext xmlns:c16="http://schemas.microsoft.com/office/drawing/2014/chart" uri="{C3380CC4-5D6E-409C-BE32-E72D297353CC}">
                <c16:uniqueId val="{00000001-8F87-47F5-9343-B79A4DCF3FA5}"/>
              </c:ext>
            </c:extLst>
          </c:dPt>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r>
                      <a:rPr lang="en-US"/>
                      <a:t>89%</a:t>
                    </a:r>
                    <a:r>
                      <a:rPr lang="en-US" baseline="0"/>
                      <a:t>, 124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7-47F5-9343-B79A4DCF3FA5}"/>
                </c:ext>
              </c:extLst>
            </c:dLbl>
            <c:dLbl>
              <c:idx val="1"/>
              <c:tx>
                <c:rich>
                  <a:bodyPr/>
                  <a:lstStyle/>
                  <a:p>
                    <a:r>
                      <a:rPr lang="en-US"/>
                      <a:t>68%</a:t>
                    </a:r>
                    <a:r>
                      <a:rPr lang="en-US" baseline="0"/>
                      <a:t>, 94</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7-47F5-9343-B79A4DCF3FA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Validation'!$I$6:$J$6</c:f>
              <c:numCache>
                <c:formatCode>General</c:formatCode>
                <c:ptCount val="2"/>
                <c:pt idx="0">
                  <c:v>133</c:v>
                </c:pt>
                <c:pt idx="1">
                  <c:v>94</c:v>
                </c:pt>
              </c:numCache>
            </c:numRef>
          </c:val>
          <c:extLst>
            <c:ext xmlns:c16="http://schemas.microsoft.com/office/drawing/2014/chart" uri="{C3380CC4-5D6E-409C-BE32-E72D297353CC}">
              <c16:uniqueId val="{00000003-8F87-47F5-9343-B79A4DCF3FA5}"/>
            </c:ext>
          </c:extLst>
        </c:ser>
        <c:ser>
          <c:idx val="1"/>
          <c:order val="1"/>
          <c:tx>
            <c:strRef>
              <c:f>'Data Validation'!$H$7</c:f>
              <c:strCache>
                <c:ptCount val="1"/>
                <c:pt idx="0">
                  <c:v>Incomplete</c:v>
                </c:pt>
              </c:strCache>
            </c:strRef>
          </c:tx>
          <c:spPr>
            <a:noFill/>
            <a:ln>
              <a:noFill/>
            </a:ln>
            <a:effectLst/>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87-47F5-9343-B79A4DCF3FA5}"/>
                </c:ext>
              </c:extLst>
            </c:dLbl>
            <c:spPr>
              <a:noFill/>
              <a:ln>
                <a:noFill/>
              </a:ln>
              <a:effectLst/>
            </c:spPr>
            <c:txPr>
              <a:bodyPr rot="0" spcFirstLastPara="1" vertOverflow="ellipsis" vert="horz" wrap="square" lIns="38100" tIns="19050" rIns="38100" bIns="19050" anchor="ctr" anchorCtr="1">
                <a:spAutoFit/>
              </a:bodyPr>
              <a:lstStyle/>
              <a:p>
                <a:pPr>
                  <a:defRPr sz="600" b="0" i="1" u="none" strike="noStrike" kern="1200" baseline="0">
                    <a:solidFill>
                      <a:schemeClr val="tx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Validation'!$I$7:$J$7</c:f>
              <c:numCache>
                <c:formatCode>0</c:formatCode>
                <c:ptCount val="2"/>
                <c:pt idx="0">
                  <c:v>6</c:v>
                </c:pt>
                <c:pt idx="1">
                  <c:v>45</c:v>
                </c:pt>
              </c:numCache>
            </c:numRef>
          </c:val>
          <c:extLst>
            <c:ext xmlns:c16="http://schemas.microsoft.com/office/drawing/2014/chart" uri="{C3380CC4-5D6E-409C-BE32-E72D297353CC}">
              <c16:uniqueId val="{00000005-8F87-47F5-9343-B79A4DCF3FA5}"/>
            </c:ext>
          </c:extLst>
        </c:ser>
        <c:dLbls>
          <c:dLblPos val="inEnd"/>
          <c:showLegendKey val="0"/>
          <c:showVal val="1"/>
          <c:showCatName val="0"/>
          <c:showSerName val="0"/>
          <c:showPercent val="0"/>
          <c:showBubbleSize val="0"/>
        </c:dLbls>
        <c:gapWidth val="5"/>
        <c:overlap val="100"/>
        <c:axId val="636525055"/>
        <c:axId val="629237087"/>
      </c:barChart>
      <c:catAx>
        <c:axId val="636525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237087"/>
        <c:crosses val="autoZero"/>
        <c:auto val="1"/>
        <c:lblAlgn val="ctr"/>
        <c:lblOffset val="100"/>
        <c:noMultiLvlLbl val="0"/>
      </c:catAx>
      <c:valAx>
        <c:axId val="62923708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b" anchorCtr="0"/>
          <a:lstStyle/>
          <a:p>
            <a:pPr>
              <a:defRPr sz="700" b="0" i="0" u="none" strike="noStrike" kern="1200" baseline="0">
                <a:solidFill>
                  <a:schemeClr val="tx1">
                    <a:lumMod val="65000"/>
                    <a:lumOff val="35000"/>
                  </a:schemeClr>
                </a:solidFill>
                <a:latin typeface="+mn-lt"/>
                <a:ea typeface="+mn-ea"/>
                <a:cs typeface="+mn-cs"/>
              </a:defRPr>
            </a:pPr>
            <a:endParaRPr lang="en-US"/>
          </a:p>
        </c:txPr>
        <c:crossAx val="63652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34924</xdr:colOff>
      <xdr:row>11</xdr:row>
      <xdr:rowOff>12699</xdr:rowOff>
    </xdr:from>
    <xdr:to>
      <xdr:col>63</xdr:col>
      <xdr:colOff>55563</xdr:colOff>
      <xdr:row>11</xdr:row>
      <xdr:rowOff>793750</xdr:rowOff>
    </xdr:to>
    <xdr:graphicFrame macro="">
      <xdr:nvGraphicFramePr>
        <xdr:cNvPr id="4" name="Chart 5">
          <a:extLst>
            <a:ext uri="{FF2B5EF4-FFF2-40B4-BE49-F238E27FC236}">
              <a16:creationId xmlns:a16="http://schemas.microsoft.com/office/drawing/2014/main" id="{EE7F4303-5725-47AE-8022-074A48E1B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OHHS%20&#8211;%20Pulse/Shared%20Documents/3.0%20Templates%20&amp;%20Resources/EOHHS%20Project%20Tracking%20Template_mk_cg_bls_091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CD7071-C129-4E04-BCC9-50025475EC1F}" name="Table2" displayName="Table2" ref="A1:L886" totalsRowShown="0" headerRowDxfId="108" dataDxfId="106" headerRowBorderDxfId="107" tableBorderDxfId="105" totalsRowBorderDxfId="104">
  <autoFilter ref="A1:L886" xr:uid="{C3F99132-075B-4EEB-8ABC-BA8EA717E754}"/>
  <sortState ref="A2:L884">
    <sortCondition ref="A1:A884"/>
  </sortState>
  <tableColumns count="12">
    <tableColumn id="1" xr3:uid="{31C40833-1BB0-44A9-972F-12242965E8E7}" name="#" dataDxfId="103"/>
    <tableColumn id="2" xr3:uid="{790CB759-E04F-4A7F-939E-E38120C534EA}" name="Action Item" dataDxfId="2"/>
    <tableColumn id="3" xr3:uid="{344B955D-0DF9-4D9C-806D-4ACD529CBDEE}" name="Reason" dataDxfId="0"/>
    <tableColumn id="11" xr3:uid="{4031B57B-1324-4934-A25A-155F2030B7C6}" name="Del" dataDxfId="1"/>
    <tableColumn id="10" xr3:uid="{7AC4D7AD-0AC4-47EA-9DED-FB118B7F6F84}" name="Accountable" dataDxfId="102"/>
    <tableColumn id="4" xr3:uid="{9BC581AD-ACAF-4F5A-9CBA-81D29BAA3C57}" name="Support" dataDxfId="101"/>
    <tableColumn id="13" xr3:uid="{50013644-B5C0-47D9-B402-B67D7D2A960E}" name="Origin" dataDxfId="100"/>
    <tableColumn id="9" xr3:uid="{3A66BFBB-5DC1-4620-AC60-E5A602978D45}" name="Created" dataDxfId="99"/>
    <tableColumn id="5" xr3:uid="{4F7EC1E0-A8D7-405D-A489-467F83B3E2ED}" name="Start" dataDxfId="98"/>
    <tableColumn id="12" xr3:uid="{9721F219-AD22-4E64-BC27-FFB76F5DFB91}" name="Due" dataDxfId="97"/>
    <tableColumn id="6" xr3:uid="{F28A27F0-8EA5-4E30-AA97-92EE3C8534D2}" name="Done" dataDxfId="96"/>
    <tableColumn id="7" xr3:uid="{ACB3B755-D5F4-4B09-965E-36493ABD0B47}" name="Status" dataDxfId="9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CC27DD-202D-447D-9595-DDC328782470}" name="Table3" displayName="Table3" ref="A1:J6" totalsRowShown="0" headerRowDxfId="94" dataDxfId="92" headerRowBorderDxfId="93" tableBorderDxfId="91">
  <autoFilter ref="A1:J6" xr:uid="{658AE3ED-89E5-4107-B0A2-6623A41F9153}"/>
  <tableColumns count="10">
    <tableColumn id="1" xr3:uid="{12E213A5-2BE4-4A33-B924-FA7C6659A6CA}" name="#" dataDxfId="90"/>
    <tableColumn id="2" xr3:uid="{152E1F18-9DC2-4F59-A43F-20939AEE4FB7}" name="Risk / Issue" dataDxfId="89"/>
    <tableColumn id="10" xr3:uid="{0996E2FF-F087-4AF0-AD7A-609C9E875750}" name="Origin" dataDxfId="88"/>
    <tableColumn id="8" xr3:uid="{76747F31-A87E-4619-B821-35EC1FB4FAC8}" name="Date Created" dataDxfId="87"/>
    <tableColumn id="7" xr3:uid="{9C22960A-96D7-4ECC-8F5E-0C5E7B970790}" name="Date Due" dataDxfId="86"/>
    <tableColumn id="6" xr3:uid="{3ADB814A-82FF-4943-B3F3-AD16DBBAE8C7}" name="Description" dataDxfId="85"/>
    <tableColumn id="3" xr3:uid="{0B8EFBAB-65DA-43E0-AE2A-45FE47A7802E}" name="Mitigation Plan" dataDxfId="84"/>
    <tableColumn id="9" xr3:uid="{58B9F7FF-BF85-4D5B-AD43-27A54C2F9E73}" name="Primary Owner" dataDxfId="83"/>
    <tableColumn id="4" xr3:uid="{2A591FB0-0F78-4A0E-8879-79288592BEF4}" name="Status" dataDxfId="82"/>
    <tableColumn id="5" xr3:uid="{35182E29-FDD1-4434-AC5D-7732684AAACF}" name="Notes" dataDxfId="8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436043-1E48-4D4A-BD5A-78E058C7C413}" name="Table4" displayName="Table4" ref="A1:J8" totalsRowShown="0" headerRowDxfId="80" dataDxfId="78" headerRowBorderDxfId="79" tableBorderDxfId="77">
  <autoFilter ref="A1:J8" xr:uid="{D1165D72-D096-4E47-97B5-89E85A1DCFBF}"/>
  <tableColumns count="10">
    <tableColumn id="12" xr3:uid="{8E436F92-5F30-425B-AE1E-EBC8611BE29D}" name="#" dataDxfId="76"/>
    <tableColumn id="11" xr3:uid="{CC5A3ED7-5566-4FE6-AB8E-99D4CB6C9393}" name="Question / Decision" dataDxfId="75"/>
    <tableColumn id="1" xr3:uid="{4D91636E-65EB-4C9E-A674-6089FCD9FF13}" name="Origin" dataDxfId="74"/>
    <tableColumn id="2" xr3:uid="{2881EBEB-FFBB-46D9-854C-DA0B49117929}" name="Date Created" dataDxfId="73"/>
    <tableColumn id="7" xr3:uid="{41049A92-B1A8-45B0-B35E-B78CFF9ADF1D}" name="Date Due" dataDxfId="72"/>
    <tableColumn id="6" xr3:uid="{8B3E59C7-6549-467A-9B61-267345B856E9}" name="Description" dataDxfId="71"/>
    <tableColumn id="8" xr3:uid="{DE71D88A-C2A9-4B6A-ABBF-5F9F55BDECEF}" name="Outcome" dataDxfId="70"/>
    <tableColumn id="10" xr3:uid="{DD324942-3DC6-4555-B6AC-81297F281D97}" name="Primary Owner" dataDxfId="69"/>
    <tableColumn id="9" xr3:uid="{9328BBFF-EBD0-4818-AC76-84B081104D47}" name="Status" dataDxfId="68"/>
    <tableColumn id="4" xr3:uid="{3DA58374-C6D7-4E24-AD76-88FAC399F7C6}" name="Notes" dataDxfId="6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6F74DA-E20D-4B9D-AACB-76A4B7FBB7B6}" name="Table1" displayName="Table1" ref="A1:A5" totalsRowShown="0" headerRowDxfId="66" dataDxfId="65">
  <autoFilter ref="A1:A5" xr:uid="{4E2871DA-8C32-44B4-964E-8F012AC8A4EB}"/>
  <tableColumns count="1">
    <tableColumn id="1" xr3:uid="{0BD7FB48-6CD9-4162-9EFC-121739FDC9AA}" name="Status"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219567-2BDD-449D-9055-53A880E0C13E}" name="Table5" displayName="Table5" ref="B1:B5" totalsRowShown="0" headerRowDxfId="63" dataDxfId="62">
  <autoFilter ref="B1:B5" xr:uid="{EB2C25F4-5CEF-43D2-87DB-777BA7E8E517}"/>
  <tableColumns count="1">
    <tableColumn id="1" xr3:uid="{D25D56E5-B96E-441A-9013-6735328732CF}" name="Project Manager" dataDxfId="6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40E1B1-2249-4582-9754-74C2DFFB3885}" name="Table6" displayName="Table6" ref="C1:C10" totalsRowShown="0" headerRowDxfId="60" dataDxfId="59">
  <autoFilter ref="C1:C10" xr:uid="{83277DEB-2AD3-40E8-9D49-12A86D671F4B}"/>
  <sortState ref="C2:C8">
    <sortCondition ref="C1:C8"/>
  </sortState>
  <tableColumns count="1">
    <tableColumn id="1" xr3:uid="{7D100D38-D278-4700-9E3B-3BE7F15905AB}" name="AI Status"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3A867F-93DD-46B2-95EC-A4194661365D}" name="Table7" displayName="Table7" ref="D1:D9" totalsRowShown="0" headerRowDxfId="57" dataDxfId="56">
  <autoFilter ref="D1:D9" xr:uid="{0AE35517-8AB6-4709-AB6E-669C9A1FD075}"/>
  <sortState ref="D2:D8">
    <sortCondition ref="D1:D8"/>
  </sortState>
  <tableColumns count="1">
    <tableColumn id="1" xr3:uid="{C412DC00-B964-473C-A21F-68CD108A44D9}" name="QRID Status" dataDxfId="5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6CFC91-8FA0-4011-91D3-13BA6F7CC0C2}" name="Table59" displayName="Table59" ref="G1:G4" totalsRowShown="0" headerRowDxfId="54" dataDxfId="53">
  <autoFilter ref="G1:G4" xr:uid="{AFA83CED-0C65-4EAE-AD26-FBAA4B8341FE}"/>
  <tableColumns count="1">
    <tableColumn id="1" xr3:uid="{5DE16F8D-357B-400B-8229-80FB5C5076C1}" name="Decision Rights" dataDxfId="5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3BAA9-DE38-419F-873B-7E980B839B89}" name="Table5912" displayName="Table5912" ref="E1:E5" totalsRowShown="0" headerRowDxfId="51" dataDxfId="50">
  <autoFilter ref="E1:E5" xr:uid="{BFC3BE4F-B5D2-4CA4-A399-E4738166E6E5}"/>
  <tableColumns count="1">
    <tableColumn id="1" xr3:uid="{9BD22393-B3C9-466E-9C5D-86C763A599E0}" name="Frequency" dataDxfId="4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A9E2B7-FADE-4CAF-8883-99052CAA8CF4}" name="Table5910" displayName="Table5910" ref="F1:F10" totalsRowShown="0" headerRowDxfId="48" dataDxfId="47">
  <autoFilter ref="F1:F10" xr:uid="{CAEBCF59-F104-4FE6-B872-B9B91D012543}"/>
  <sortState ref="F2:F11">
    <sortCondition ref="F1:F11"/>
  </sortState>
  <tableColumns count="1">
    <tableColumn id="1" xr3:uid="{3619F7EA-E432-4CE3-B7F1-8F56D26B01F6}" name="Agency"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156C-FCA1-4AE1-949B-CAF0E8599F25}">
  <dimension ref="A1:BL48"/>
  <sheetViews>
    <sheetView showGridLines="0" topLeftCell="A19" zoomScale="120" zoomScaleNormal="120" zoomScaleSheetLayoutView="140" zoomScalePageLayoutView="150" workbookViewId="0">
      <selection activeCell="O8" sqref="O8:BL8"/>
    </sheetView>
  </sheetViews>
  <sheetFormatPr defaultRowHeight="12" x14ac:dyDescent="0.2"/>
  <cols>
    <col min="1" max="64" width="1.5703125" style="1" customWidth="1"/>
    <col min="65" max="16384" width="9.140625" style="1"/>
  </cols>
  <sheetData>
    <row r="1" spans="1:64" s="3" customFormat="1" ht="18.75" customHeight="1" x14ac:dyDescent="0.25">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57" t="s">
        <v>1</v>
      </c>
      <c r="AR1" s="157"/>
      <c r="AS1" s="157"/>
      <c r="AT1" s="157"/>
      <c r="AU1" s="157"/>
      <c r="AV1" s="157"/>
      <c r="AW1" s="157"/>
      <c r="AX1" s="157"/>
      <c r="AY1" s="157"/>
      <c r="AZ1" s="157"/>
      <c r="BA1" s="157"/>
      <c r="BB1" s="159" t="s">
        <v>2</v>
      </c>
      <c r="BC1" s="159"/>
      <c r="BD1" s="159"/>
      <c r="BE1" s="159"/>
      <c r="BF1" s="159"/>
      <c r="BG1" s="159"/>
      <c r="BH1" s="159"/>
      <c r="BI1" s="159"/>
      <c r="BJ1" s="159"/>
      <c r="BK1" s="159"/>
      <c r="BL1" s="159"/>
    </row>
    <row r="2" spans="1:64" s="3" customFormat="1" ht="18.75" customHeight="1" x14ac:dyDescent="0.2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57" t="s">
        <v>3</v>
      </c>
      <c r="AR2" s="157"/>
      <c r="AS2" s="157"/>
      <c r="AT2" s="157"/>
      <c r="AU2" s="157"/>
      <c r="AV2" s="157"/>
      <c r="AW2" s="157"/>
      <c r="AX2" s="157"/>
      <c r="AY2" s="157"/>
      <c r="AZ2" s="157"/>
      <c r="BA2" s="157"/>
      <c r="BB2" s="158">
        <f ca="1">TODAY()</f>
        <v>43522</v>
      </c>
      <c r="BC2" s="158"/>
      <c r="BD2" s="158"/>
      <c r="BE2" s="158"/>
      <c r="BF2" s="158"/>
      <c r="BG2" s="158"/>
      <c r="BH2" s="158"/>
      <c r="BI2" s="158"/>
      <c r="BJ2" s="158"/>
      <c r="BK2" s="158"/>
      <c r="BL2" s="158"/>
    </row>
    <row r="3" spans="1:64" s="3" customFormat="1" ht="18.75" customHeight="1" x14ac:dyDescent="0.25">
      <c r="A3" s="147" t="s">
        <v>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57" t="s">
        <v>5</v>
      </c>
      <c r="AR3" s="157"/>
      <c r="AS3" s="157"/>
      <c r="AT3" s="157"/>
      <c r="AU3" s="157"/>
      <c r="AV3" s="157"/>
      <c r="AW3" s="157"/>
      <c r="AX3" s="157"/>
      <c r="AY3" s="157"/>
      <c r="AZ3" s="157"/>
      <c r="BA3" s="157"/>
      <c r="BB3" s="156" t="s">
        <v>6</v>
      </c>
      <c r="BC3" s="156"/>
      <c r="BD3" s="156"/>
      <c r="BE3" s="156"/>
      <c r="BF3" s="156"/>
      <c r="BG3" s="156"/>
      <c r="BH3" s="156"/>
      <c r="BI3" s="156"/>
      <c r="BJ3" s="156"/>
      <c r="BK3" s="156"/>
      <c r="BL3" s="156"/>
    </row>
    <row r="4" spans="1:64" ht="3.75" customHeight="1"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ht="20.25" customHeight="1" x14ac:dyDescent="0.2">
      <c r="A5" s="167" t="s">
        <v>7</v>
      </c>
      <c r="B5" s="168"/>
      <c r="C5" s="168"/>
      <c r="D5" s="168"/>
      <c r="E5" s="168"/>
      <c r="F5" s="168"/>
      <c r="G5" s="168"/>
      <c r="H5" s="168"/>
      <c r="I5" s="180" t="s">
        <v>8</v>
      </c>
      <c r="J5" s="180"/>
      <c r="K5" s="180"/>
      <c r="L5" s="180"/>
      <c r="M5" s="180"/>
      <c r="N5" s="180"/>
      <c r="O5" s="161" t="s">
        <v>9</v>
      </c>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2"/>
    </row>
    <row r="6" spans="1:64" s="4" customFormat="1" ht="66" customHeight="1" x14ac:dyDescent="0.2">
      <c r="A6" s="169" t="s">
        <v>10</v>
      </c>
      <c r="B6" s="170"/>
      <c r="C6" s="170"/>
      <c r="D6" s="170"/>
      <c r="E6" s="170"/>
      <c r="F6" s="170"/>
      <c r="G6" s="170"/>
      <c r="H6" s="170"/>
      <c r="I6" s="181" t="s">
        <v>6</v>
      </c>
      <c r="J6" s="182"/>
      <c r="K6" s="182"/>
      <c r="L6" s="182"/>
      <c r="M6" s="182"/>
      <c r="N6" s="183"/>
      <c r="O6" s="163" t="s">
        <v>11</v>
      </c>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4"/>
    </row>
    <row r="7" spans="1:64" s="4" customFormat="1" ht="40.5" customHeight="1" x14ac:dyDescent="0.2">
      <c r="A7" s="171" t="s">
        <v>12</v>
      </c>
      <c r="B7" s="172"/>
      <c r="C7" s="172"/>
      <c r="D7" s="172"/>
      <c r="E7" s="172"/>
      <c r="F7" s="172"/>
      <c r="G7" s="172"/>
      <c r="H7" s="172"/>
      <c r="I7" s="181" t="s">
        <v>6</v>
      </c>
      <c r="J7" s="182"/>
      <c r="K7" s="182"/>
      <c r="L7" s="182"/>
      <c r="M7" s="182"/>
      <c r="N7" s="183"/>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6"/>
    </row>
    <row r="8" spans="1:64" s="4" customFormat="1" ht="66" customHeight="1" x14ac:dyDescent="0.2">
      <c r="A8" s="169" t="s">
        <v>13</v>
      </c>
      <c r="B8" s="170"/>
      <c r="C8" s="170"/>
      <c r="D8" s="170"/>
      <c r="E8" s="170"/>
      <c r="F8" s="170"/>
      <c r="G8" s="170"/>
      <c r="H8" s="170"/>
      <c r="I8" s="181" t="s">
        <v>6</v>
      </c>
      <c r="J8" s="182"/>
      <c r="K8" s="182"/>
      <c r="L8" s="182"/>
      <c r="M8" s="182"/>
      <c r="N8" s="183"/>
      <c r="O8" s="163" t="s">
        <v>14</v>
      </c>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4"/>
    </row>
    <row r="9" spans="1:64" s="4" customFormat="1" ht="33.75" customHeight="1" x14ac:dyDescent="0.2">
      <c r="A9" s="171" t="s">
        <v>15</v>
      </c>
      <c r="B9" s="172"/>
      <c r="C9" s="172"/>
      <c r="D9" s="172"/>
      <c r="E9" s="172"/>
      <c r="F9" s="172"/>
      <c r="G9" s="172"/>
      <c r="H9" s="172"/>
      <c r="I9" s="181" t="s">
        <v>16</v>
      </c>
      <c r="J9" s="182"/>
      <c r="K9" s="182"/>
      <c r="L9" s="182"/>
      <c r="M9" s="182"/>
      <c r="N9" s="183"/>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6"/>
    </row>
    <row r="10" spans="1:64" s="4" customFormat="1" ht="75.75" customHeight="1" x14ac:dyDescent="0.2">
      <c r="A10" s="154" t="s">
        <v>17</v>
      </c>
      <c r="B10" s="155"/>
      <c r="C10" s="155"/>
      <c r="D10" s="155"/>
      <c r="E10" s="155"/>
      <c r="F10" s="155"/>
      <c r="G10" s="155"/>
      <c r="H10" s="155"/>
      <c r="I10" s="184" t="s">
        <v>16</v>
      </c>
      <c r="J10" s="185"/>
      <c r="K10" s="185"/>
      <c r="L10" s="185"/>
      <c r="M10" s="185"/>
      <c r="N10" s="186"/>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4" s="4" customFormat="1" ht="16.5" customHeight="1" x14ac:dyDescent="0.2">
      <c r="A11" s="224" t="s">
        <v>18</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ht="65.25" customHeight="1" x14ac:dyDescent="0.2">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ht="16.5" customHeight="1" x14ac:dyDescent="0.2">
      <c r="A13" s="154" t="s">
        <v>19</v>
      </c>
      <c r="B13" s="155"/>
      <c r="C13" s="155"/>
      <c r="D13" s="155"/>
      <c r="E13" s="155"/>
      <c r="F13" s="155"/>
      <c r="G13" s="155"/>
      <c r="H13" s="155"/>
      <c r="I13" s="152">
        <f>'Data Validation'!I2</f>
        <v>43313</v>
      </c>
      <c r="J13" s="152"/>
      <c r="K13" s="152"/>
      <c r="L13" s="152"/>
      <c r="M13" s="152"/>
      <c r="N13" s="152"/>
      <c r="O13" s="152"/>
      <c r="P13" s="152"/>
      <c r="Q13" s="152"/>
      <c r="R13" s="151" t="s">
        <v>20</v>
      </c>
      <c r="S13" s="151"/>
      <c r="T13" s="151"/>
      <c r="U13" s="151"/>
      <c r="V13" s="151"/>
      <c r="W13" s="151"/>
      <c r="X13" s="151"/>
      <c r="Y13" s="151"/>
      <c r="Z13" s="151"/>
      <c r="AA13" s="151"/>
      <c r="AB13" s="151"/>
      <c r="AC13" s="151"/>
      <c r="AD13" s="153">
        <f>'Data Validation'!I4</f>
        <v>43465</v>
      </c>
      <c r="AE13" s="153"/>
      <c r="AF13" s="153"/>
      <c r="AG13" s="153"/>
      <c r="AH13" s="153"/>
      <c r="AI13" s="153"/>
      <c r="AJ13" s="153"/>
      <c r="AK13" s="153"/>
      <c r="AL13" s="153"/>
      <c r="AM13" s="151" t="s">
        <v>21</v>
      </c>
      <c r="AN13" s="151"/>
      <c r="AO13" s="151"/>
      <c r="AP13" s="151"/>
      <c r="AQ13" s="151"/>
      <c r="AR13" s="151"/>
      <c r="AS13" s="151"/>
      <c r="AT13" s="151"/>
      <c r="AU13" s="151"/>
      <c r="AV13" s="151"/>
      <c r="AW13" s="151"/>
      <c r="AX13" s="151"/>
      <c r="AY13" s="151"/>
      <c r="AZ13" s="151"/>
      <c r="BA13" s="151"/>
      <c r="BB13" s="151"/>
      <c r="BC13" s="151"/>
      <c r="BD13" s="151"/>
      <c r="BE13" s="149">
        <f ca="1">(AD13-BB2)</f>
        <v>-57</v>
      </c>
      <c r="BF13" s="149"/>
      <c r="BG13" s="149"/>
      <c r="BH13" s="149"/>
      <c r="BI13" s="149"/>
      <c r="BJ13" s="149"/>
      <c r="BK13" s="149"/>
      <c r="BL13" s="150"/>
    </row>
    <row r="14" spans="1:64" ht="16.5" customHeight="1" x14ac:dyDescent="0.2">
      <c r="A14" s="206" t="s">
        <v>13</v>
      </c>
      <c r="B14" s="206"/>
      <c r="C14" s="206"/>
      <c r="D14" s="206"/>
      <c r="E14" s="206"/>
      <c r="F14" s="206"/>
      <c r="G14" s="206"/>
      <c r="H14" s="206"/>
      <c r="I14" s="206"/>
      <c r="J14" s="206"/>
      <c r="K14" s="206"/>
      <c r="L14" s="206"/>
      <c r="M14" s="206"/>
      <c r="N14" s="206"/>
      <c r="O14" s="206"/>
      <c r="P14" s="207"/>
      <c r="Q14" s="208" t="s">
        <v>15</v>
      </c>
      <c r="R14" s="208"/>
      <c r="S14" s="208"/>
      <c r="T14" s="208"/>
      <c r="U14" s="208"/>
      <c r="V14" s="208"/>
      <c r="W14" s="208"/>
      <c r="X14" s="208"/>
      <c r="Y14" s="208"/>
      <c r="Z14" s="208"/>
      <c r="AA14" s="208"/>
      <c r="AB14" s="208"/>
      <c r="AC14" s="208"/>
      <c r="AD14" s="208"/>
      <c r="AE14" s="208"/>
      <c r="AF14" s="208"/>
      <c r="AG14" s="205" t="s">
        <v>22</v>
      </c>
      <c r="AH14" s="205"/>
      <c r="AI14" s="205"/>
      <c r="AJ14" s="205"/>
      <c r="AK14" s="205"/>
      <c r="AL14" s="205"/>
      <c r="AM14" s="205"/>
      <c r="AN14" s="205"/>
      <c r="AO14" s="205"/>
      <c r="AP14" s="205"/>
      <c r="AQ14" s="205"/>
      <c r="AR14" s="205"/>
      <c r="AS14" s="205"/>
      <c r="AT14" s="205"/>
      <c r="AU14" s="205"/>
      <c r="AV14" s="205"/>
      <c r="AW14" s="245" t="s">
        <v>23</v>
      </c>
      <c r="AX14" s="246"/>
      <c r="AY14" s="246"/>
      <c r="AZ14" s="246"/>
      <c r="BA14" s="246"/>
      <c r="BB14" s="246"/>
      <c r="BC14" s="246"/>
      <c r="BD14" s="246"/>
      <c r="BE14" s="246"/>
      <c r="BF14" s="246"/>
      <c r="BG14" s="246"/>
      <c r="BH14" s="246"/>
      <c r="BI14" s="246"/>
      <c r="BJ14" s="246"/>
      <c r="BK14" s="246"/>
      <c r="BL14" s="246"/>
    </row>
    <row r="15" spans="1:64" s="70" customFormat="1" ht="9.75" customHeight="1" x14ac:dyDescent="0.2">
      <c r="A15" s="240" t="s">
        <v>24</v>
      </c>
      <c r="B15" s="240"/>
      <c r="C15" s="240"/>
      <c r="D15" s="240"/>
      <c r="E15" s="240"/>
      <c r="F15" s="240"/>
      <c r="G15" s="240"/>
      <c r="H15" s="252"/>
      <c r="I15" s="239" t="s">
        <v>25</v>
      </c>
      <c r="J15" s="240"/>
      <c r="K15" s="240"/>
      <c r="L15" s="240"/>
      <c r="M15" s="240"/>
      <c r="N15" s="240"/>
      <c r="O15" s="240"/>
      <c r="P15" s="240"/>
      <c r="Q15" s="240" t="s">
        <v>24</v>
      </c>
      <c r="R15" s="240"/>
      <c r="S15" s="240"/>
      <c r="T15" s="240"/>
      <c r="U15" s="240"/>
      <c r="V15" s="240"/>
      <c r="W15" s="240"/>
      <c r="X15" s="252"/>
      <c r="Y15" s="239" t="s">
        <v>25</v>
      </c>
      <c r="Z15" s="240"/>
      <c r="AA15" s="240"/>
      <c r="AB15" s="240"/>
      <c r="AC15" s="240"/>
      <c r="AD15" s="240"/>
      <c r="AE15" s="240"/>
      <c r="AF15" s="240"/>
      <c r="AG15" s="240" t="s">
        <v>24</v>
      </c>
      <c r="AH15" s="240"/>
      <c r="AI15" s="240"/>
      <c r="AJ15" s="240"/>
      <c r="AK15" s="240"/>
      <c r="AL15" s="240"/>
      <c r="AM15" s="240"/>
      <c r="AN15" s="252"/>
      <c r="AO15" s="239" t="s">
        <v>25</v>
      </c>
      <c r="AP15" s="240"/>
      <c r="AQ15" s="240"/>
      <c r="AR15" s="240"/>
      <c r="AS15" s="240"/>
      <c r="AT15" s="240"/>
      <c r="AU15" s="240"/>
      <c r="AV15" s="240"/>
      <c r="AW15" s="240" t="s">
        <v>24</v>
      </c>
      <c r="AX15" s="240"/>
      <c r="AY15" s="240"/>
      <c r="AZ15" s="240"/>
      <c r="BA15" s="240"/>
      <c r="BB15" s="240"/>
      <c r="BC15" s="240"/>
      <c r="BD15" s="252"/>
      <c r="BE15" s="239" t="s">
        <v>25</v>
      </c>
      <c r="BF15" s="240"/>
      <c r="BG15" s="240"/>
      <c r="BH15" s="240"/>
      <c r="BI15" s="240"/>
      <c r="BJ15" s="240"/>
      <c r="BK15" s="240"/>
      <c r="BL15" s="240"/>
    </row>
    <row r="16" spans="1:64" s="6" customFormat="1" ht="16.5" customHeight="1" x14ac:dyDescent="0.2">
      <c r="A16" s="255">
        <f>COUNTIFS('Risks &amp; Issues'!B:B,"Risk",'Risks &amp; Issues'!I:I,"&lt;&gt;Resolved")</f>
        <v>0</v>
      </c>
      <c r="B16" s="255"/>
      <c r="C16" s="255"/>
      <c r="D16" s="255"/>
      <c r="E16" s="255"/>
      <c r="F16" s="255"/>
      <c r="G16" s="255"/>
      <c r="H16" s="256"/>
      <c r="I16" s="241">
        <f>COUNTIFS('Risks &amp; Issues'!B:B,"Risk",'Risks &amp; Issues'!I:I,"Resolved")</f>
        <v>3</v>
      </c>
      <c r="J16" s="242"/>
      <c r="K16" s="242"/>
      <c r="L16" s="242"/>
      <c r="M16" s="242"/>
      <c r="N16" s="242"/>
      <c r="O16" s="242"/>
      <c r="P16" s="242"/>
      <c r="Q16" s="307">
        <f>COUNTIFS('Risks &amp; Issues'!B:B,"Issue",'Risks &amp; Issues'!I:I,"&lt;&gt;Resolved")</f>
        <v>0</v>
      </c>
      <c r="R16" s="307"/>
      <c r="S16" s="307"/>
      <c r="T16" s="307"/>
      <c r="U16" s="307"/>
      <c r="V16" s="307"/>
      <c r="W16" s="307"/>
      <c r="X16" s="308"/>
      <c r="Y16" s="241">
        <f>COUNTIFS('Risks &amp; Issues'!B:B,"Issue",'Risks &amp; Issues'!I:I,"Resolved")</f>
        <v>0</v>
      </c>
      <c r="Z16" s="242"/>
      <c r="AA16" s="242"/>
      <c r="AB16" s="242"/>
      <c r="AC16" s="242"/>
      <c r="AD16" s="242"/>
      <c r="AE16" s="242"/>
      <c r="AF16" s="242"/>
      <c r="AG16" s="309">
        <f>COUNTIFS('Questions &amp; Decisions'!B:B,"Question",'Questions &amp; Decisions'!I:I,"&lt;&gt;Resolved")</f>
        <v>0</v>
      </c>
      <c r="AH16" s="309"/>
      <c r="AI16" s="309"/>
      <c r="AJ16" s="309"/>
      <c r="AK16" s="309"/>
      <c r="AL16" s="309"/>
      <c r="AM16" s="309"/>
      <c r="AN16" s="310"/>
      <c r="AO16" s="241">
        <f>COUNTIFS('Questions &amp; Decisions'!B:B,"Question",'Questions &amp; Decisions'!I:I,"Resolved")</f>
        <v>1</v>
      </c>
      <c r="AP16" s="242"/>
      <c r="AQ16" s="242"/>
      <c r="AR16" s="242"/>
      <c r="AS16" s="242"/>
      <c r="AT16" s="242"/>
      <c r="AU16" s="242"/>
      <c r="AV16" s="242"/>
      <c r="AW16" s="253">
        <f>COUNTIFS('Questions &amp; Decisions'!B:B,"Decision",'Questions &amp; Decisions'!I:I,"&lt;&gt;Resolved")</f>
        <v>0</v>
      </c>
      <c r="AX16" s="253"/>
      <c r="AY16" s="253"/>
      <c r="AZ16" s="253"/>
      <c r="BA16" s="253"/>
      <c r="BB16" s="253"/>
      <c r="BC16" s="253"/>
      <c r="BD16" s="254"/>
      <c r="BE16" s="241">
        <f>COUNTIFS('Questions &amp; Decisions'!B:B,"Decision",'Questions &amp; Decisions'!I:I,"Resolved")</f>
        <v>1</v>
      </c>
      <c r="BF16" s="242"/>
      <c r="BG16" s="242"/>
      <c r="BH16" s="242"/>
      <c r="BI16" s="242"/>
      <c r="BJ16" s="242"/>
      <c r="BK16" s="242"/>
      <c r="BL16" s="242"/>
    </row>
    <row r="17" spans="1:64" ht="16.5" customHeight="1" x14ac:dyDescent="0.2">
      <c r="A17" s="209" t="s">
        <v>10</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row>
    <row r="18" spans="1:64" ht="16.5" customHeight="1" x14ac:dyDescent="0.25">
      <c r="A18" s="269" t="s">
        <v>26</v>
      </c>
      <c r="B18" s="270"/>
      <c r="C18" s="270"/>
      <c r="D18" s="270"/>
      <c r="E18" s="270"/>
      <c r="F18" s="271"/>
      <c r="G18" s="275" t="s">
        <v>27</v>
      </c>
      <c r="H18" s="276"/>
      <c r="I18" s="276"/>
      <c r="J18" s="276"/>
      <c r="K18" s="276"/>
      <c r="L18" s="276"/>
      <c r="M18" s="280" t="s">
        <v>28</v>
      </c>
      <c r="N18" s="281"/>
      <c r="O18" s="281"/>
      <c r="P18" s="281"/>
      <c r="Q18" s="281"/>
      <c r="R18" s="282"/>
      <c r="S18" s="286" t="s">
        <v>29</v>
      </c>
      <c r="T18" s="287"/>
      <c r="U18" s="287"/>
      <c r="V18" s="287"/>
      <c r="W18" s="287"/>
      <c r="X18" s="288"/>
      <c r="Y18" s="292" t="s">
        <v>30</v>
      </c>
      <c r="Z18" s="293"/>
      <c r="AA18" s="293"/>
      <c r="AB18" s="293"/>
      <c r="AC18" s="293"/>
      <c r="AD18" s="294"/>
      <c r="AE18" s="298" t="s">
        <v>31</v>
      </c>
      <c r="AF18" s="299"/>
      <c r="AG18" s="299"/>
      <c r="AH18" s="299"/>
      <c r="AI18" s="299"/>
      <c r="AJ18" s="300"/>
      <c r="AK18" s="304" t="s">
        <v>32</v>
      </c>
      <c r="AL18" s="305"/>
      <c r="AM18" s="305"/>
      <c r="AN18" s="305"/>
      <c r="AO18" s="305"/>
      <c r="AP18" s="306"/>
      <c r="AQ18" s="277" t="s">
        <v>33</v>
      </c>
      <c r="AR18" s="278"/>
      <c r="AS18" s="278"/>
      <c r="AT18" s="278"/>
      <c r="AU18" s="278"/>
      <c r="AV18" s="279"/>
      <c r="AW18" s="257" t="s">
        <v>34</v>
      </c>
      <c r="AX18" s="258"/>
      <c r="AY18" s="258"/>
      <c r="AZ18" s="258"/>
      <c r="BA18" s="258"/>
      <c r="BB18" s="259"/>
      <c r="BC18" s="263" t="s">
        <v>35</v>
      </c>
      <c r="BD18" s="264"/>
      <c r="BE18" s="264"/>
      <c r="BF18" s="264"/>
      <c r="BG18" s="264"/>
      <c r="BH18" s="265"/>
      <c r="BI18"/>
      <c r="BJ18"/>
      <c r="BK18"/>
      <c r="BL18" s="102"/>
    </row>
    <row r="19" spans="1:64" s="7" customFormat="1" ht="16.5" customHeight="1" x14ac:dyDescent="0.25">
      <c r="A19" s="272">
        <f>SUM(G19:BK19)</f>
        <v>139</v>
      </c>
      <c r="B19" s="273"/>
      <c r="C19" s="273"/>
      <c r="D19" s="273"/>
      <c r="E19" s="273"/>
      <c r="F19" s="274"/>
      <c r="G19" s="250">
        <f>COUNTIF('Action Items'!L:L,G18)</f>
        <v>139</v>
      </c>
      <c r="H19" s="251"/>
      <c r="I19" s="251"/>
      <c r="J19" s="251"/>
      <c r="K19" s="251"/>
      <c r="L19" s="251"/>
      <c r="M19" s="283">
        <f>COUNTIF('Action Items'!$L:$L,M18)</f>
        <v>0</v>
      </c>
      <c r="N19" s="284"/>
      <c r="O19" s="284"/>
      <c r="P19" s="284"/>
      <c r="Q19" s="284"/>
      <c r="R19" s="285"/>
      <c r="S19" s="289">
        <f>COUNTIF('Action Items'!L:L,S18)</f>
        <v>0</v>
      </c>
      <c r="T19" s="290"/>
      <c r="U19" s="290"/>
      <c r="V19" s="290"/>
      <c r="W19" s="290"/>
      <c r="X19" s="291"/>
      <c r="Y19" s="295">
        <f>COUNTIF('Action Items'!L:L,Y18)</f>
        <v>0</v>
      </c>
      <c r="Z19" s="296"/>
      <c r="AA19" s="296"/>
      <c r="AB19" s="296"/>
      <c r="AC19" s="296"/>
      <c r="AD19" s="297"/>
      <c r="AE19" s="301">
        <f>COUNTIF('Action Items'!$L:$L,AE18)</f>
        <v>0</v>
      </c>
      <c r="AF19" s="302"/>
      <c r="AG19" s="302"/>
      <c r="AH19" s="302"/>
      <c r="AI19" s="302"/>
      <c r="AJ19" s="303"/>
      <c r="AK19" s="260">
        <f>COUNTIF('Action Items'!L:L,AK18)</f>
        <v>0</v>
      </c>
      <c r="AL19" s="261"/>
      <c r="AM19" s="261"/>
      <c r="AN19" s="261"/>
      <c r="AO19" s="261"/>
      <c r="AP19" s="262"/>
      <c r="AQ19" s="260">
        <f>COUNTIF('Action Items'!L:L,AQ18)</f>
        <v>0</v>
      </c>
      <c r="AR19" s="261"/>
      <c r="AS19" s="261"/>
      <c r="AT19" s="261"/>
      <c r="AU19" s="261"/>
      <c r="AV19" s="262"/>
      <c r="AW19" s="260">
        <f>COUNTIF('Action Items'!L:L,AW18)</f>
        <v>0</v>
      </c>
      <c r="AX19" s="261"/>
      <c r="AY19" s="261"/>
      <c r="AZ19" s="261"/>
      <c r="BA19" s="261"/>
      <c r="BB19" s="262"/>
      <c r="BC19" s="266">
        <f>COUNTIF('Action Items'!L:L,BC18)</f>
        <v>0</v>
      </c>
      <c r="BD19" s="267"/>
      <c r="BE19" s="267"/>
      <c r="BF19" s="267"/>
      <c r="BG19" s="267"/>
      <c r="BH19" s="268"/>
      <c r="BI19"/>
      <c r="BJ19"/>
      <c r="BK19"/>
      <c r="BL19" s="103"/>
    </row>
    <row r="20" spans="1:64" s="2" customFormat="1" ht="11.25" customHeight="1" x14ac:dyDescent="0.25">
      <c r="A20" s="228" t="s">
        <v>36</v>
      </c>
      <c r="B20" s="140"/>
      <c r="C20" s="199" t="s">
        <v>37</v>
      </c>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26" t="s">
        <v>38</v>
      </c>
      <c r="AU20" s="226"/>
      <c r="AV20" s="226"/>
      <c r="AW20" s="226" t="s">
        <v>39</v>
      </c>
      <c r="AX20" s="226"/>
      <c r="AY20" s="226"/>
      <c r="AZ20" s="226"/>
      <c r="BA20" s="226"/>
      <c r="BB20" s="226"/>
      <c r="BC20" s="226"/>
      <c r="BD20" s="226"/>
      <c r="BE20" s="226" t="s">
        <v>40</v>
      </c>
      <c r="BF20" s="226"/>
      <c r="BG20" s="226"/>
      <c r="BH20" s="226"/>
      <c r="BI20" s="226"/>
      <c r="BJ20" s="226"/>
      <c r="BK20" s="226"/>
      <c r="BL20" s="227"/>
    </row>
    <row r="21" spans="1:64" s="8" customFormat="1" ht="9" customHeight="1" x14ac:dyDescent="0.25">
      <c r="A21" s="229"/>
      <c r="B21" s="230"/>
      <c r="C21" s="201"/>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31"/>
      <c r="AU21" s="231"/>
      <c r="AV21" s="231"/>
      <c r="AW21" s="231"/>
      <c r="AX21" s="231"/>
      <c r="AY21" s="231"/>
      <c r="AZ21" s="231"/>
      <c r="BA21" s="231"/>
      <c r="BB21" s="231"/>
      <c r="BC21" s="231"/>
      <c r="BD21" s="231"/>
      <c r="BE21" s="188" t="s">
        <v>36</v>
      </c>
      <c r="BF21" s="188"/>
      <c r="BG21" s="188"/>
      <c r="BH21" s="236"/>
      <c r="BI21" s="187" t="s">
        <v>41</v>
      </c>
      <c r="BJ21" s="188"/>
      <c r="BK21" s="188"/>
      <c r="BL21" s="189"/>
    </row>
    <row r="22" spans="1:64" ht="16.5" customHeight="1" x14ac:dyDescent="0.2">
      <c r="A22" s="203">
        <v>1</v>
      </c>
      <c r="B22" s="204"/>
      <c r="C22" s="243" t="s">
        <v>42</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4"/>
      <c r="AT22" s="232" t="s">
        <v>43</v>
      </c>
      <c r="AU22" s="233"/>
      <c r="AV22" s="234"/>
      <c r="AW22" s="248">
        <f>COUNTIF('Action Items'!D:D,A22)</f>
        <v>12</v>
      </c>
      <c r="AX22" s="248"/>
      <c r="AY22" s="248"/>
      <c r="AZ22" s="248"/>
      <c r="BA22" s="248"/>
      <c r="BB22" s="248"/>
      <c r="BC22" s="248"/>
      <c r="BD22" s="248"/>
      <c r="BE22" s="237">
        <f>COUNTIFS('Action Items'!D:D,A22,'Action Items'!L:L,"Complete")</f>
        <v>12</v>
      </c>
      <c r="BF22" s="238"/>
      <c r="BG22" s="238"/>
      <c r="BH22" s="238"/>
      <c r="BI22" s="190">
        <f t="shared" ref="BI22:BI27" si="0">BE22/AW22</f>
        <v>1</v>
      </c>
      <c r="BJ22" s="191"/>
      <c r="BK22" s="191"/>
      <c r="BL22" s="192"/>
    </row>
    <row r="23" spans="1:64" ht="16.5" customHeight="1" x14ac:dyDescent="0.2">
      <c r="A23" s="137">
        <v>2</v>
      </c>
      <c r="B23" s="249"/>
      <c r="C23" s="247" t="s">
        <v>44</v>
      </c>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111"/>
      <c r="AT23" s="112" t="s">
        <v>45</v>
      </c>
      <c r="AU23" s="235"/>
      <c r="AV23" s="114"/>
      <c r="AW23" s="115">
        <f>COUNTIF('Action Items'!D:D,A23)</f>
        <v>14</v>
      </c>
      <c r="AX23" s="115"/>
      <c r="AY23" s="115"/>
      <c r="AZ23" s="115"/>
      <c r="BA23" s="115"/>
      <c r="BB23" s="115"/>
      <c r="BC23" s="115"/>
      <c r="BD23" s="115"/>
      <c r="BE23" s="116">
        <f>COUNTIFS('Action Items'!D:D,A23,'Action Items'!L:L,"Complete")</f>
        <v>14</v>
      </c>
      <c r="BF23" s="210"/>
      <c r="BG23" s="210"/>
      <c r="BH23" s="210"/>
      <c r="BI23" s="193">
        <f t="shared" si="0"/>
        <v>1</v>
      </c>
      <c r="BJ23" s="194"/>
      <c r="BK23" s="194"/>
      <c r="BL23" s="195"/>
    </row>
    <row r="24" spans="1:64" ht="16.5" customHeight="1" x14ac:dyDescent="0.2">
      <c r="A24" s="203">
        <v>3</v>
      </c>
      <c r="B24" s="204"/>
      <c r="C24" s="243" t="s">
        <v>46</v>
      </c>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4"/>
      <c r="AT24" s="232" t="s">
        <v>43</v>
      </c>
      <c r="AU24" s="233"/>
      <c r="AV24" s="234"/>
      <c r="AW24" s="248">
        <f>COUNTIF('Action Items'!D:D,A24)</f>
        <v>31</v>
      </c>
      <c r="AX24" s="248"/>
      <c r="AY24" s="248"/>
      <c r="AZ24" s="248"/>
      <c r="BA24" s="248"/>
      <c r="BB24" s="248"/>
      <c r="BC24" s="248"/>
      <c r="BD24" s="248"/>
      <c r="BE24" s="237">
        <f>COUNTIFS('Action Items'!D:D,A24,'Action Items'!L:L,"Complete")</f>
        <v>31</v>
      </c>
      <c r="BF24" s="238"/>
      <c r="BG24" s="238"/>
      <c r="BH24" s="238"/>
      <c r="BI24" s="196">
        <f>BE24/AW24</f>
        <v>1</v>
      </c>
      <c r="BJ24" s="197"/>
      <c r="BK24" s="197"/>
      <c r="BL24" s="198"/>
    </row>
    <row r="25" spans="1:64" ht="16.5" customHeight="1" x14ac:dyDescent="0.2">
      <c r="A25" s="137">
        <v>4</v>
      </c>
      <c r="B25" s="138"/>
      <c r="C25" s="110" t="s">
        <v>47</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1"/>
      <c r="AT25" s="112" t="s">
        <v>43</v>
      </c>
      <c r="AU25" s="113"/>
      <c r="AV25" s="114"/>
      <c r="AW25" s="115">
        <f>COUNTIF('Action Items'!D:D,A25)</f>
        <v>32</v>
      </c>
      <c r="AX25" s="115"/>
      <c r="AY25" s="115"/>
      <c r="AZ25" s="115"/>
      <c r="BA25" s="115"/>
      <c r="BB25" s="115"/>
      <c r="BC25" s="115"/>
      <c r="BD25" s="115"/>
      <c r="BE25" s="116">
        <f>COUNTIFS('Action Items'!D:D,A25,'Action Items'!L:L,"Complete")</f>
        <v>32</v>
      </c>
      <c r="BF25" s="117"/>
      <c r="BG25" s="117"/>
      <c r="BH25" s="117"/>
      <c r="BI25" s="118">
        <f t="shared" si="0"/>
        <v>1</v>
      </c>
      <c r="BJ25" s="119"/>
      <c r="BK25" s="119"/>
      <c r="BL25" s="120"/>
    </row>
    <row r="26" spans="1:64" ht="16.5" customHeight="1" x14ac:dyDescent="0.2">
      <c r="A26" s="203">
        <v>5</v>
      </c>
      <c r="B26" s="314"/>
      <c r="C26" s="243" t="s">
        <v>48</v>
      </c>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4"/>
      <c r="AT26" s="232" t="s">
        <v>45</v>
      </c>
      <c r="AU26" s="233"/>
      <c r="AV26" s="234"/>
      <c r="AW26" s="248">
        <f>COUNTIF('Action Items'!D:D,A26)</f>
        <v>22</v>
      </c>
      <c r="AX26" s="248"/>
      <c r="AY26" s="248"/>
      <c r="AZ26" s="248"/>
      <c r="BA26" s="248"/>
      <c r="BB26" s="248"/>
      <c r="BC26" s="248"/>
      <c r="BD26" s="248"/>
      <c r="BE26" s="237">
        <f>COUNTIFS('Action Items'!D:D,A26,'Action Items'!L:L,"Complete")</f>
        <v>22</v>
      </c>
      <c r="BF26" s="238"/>
      <c r="BG26" s="238"/>
      <c r="BH26" s="238"/>
      <c r="BI26" s="315">
        <f t="shared" si="0"/>
        <v>1</v>
      </c>
      <c r="BJ26" s="316"/>
      <c r="BK26" s="316"/>
      <c r="BL26" s="317"/>
    </row>
    <row r="27" spans="1:64" ht="16.5" customHeight="1" x14ac:dyDescent="0.2">
      <c r="A27" s="137">
        <v>6</v>
      </c>
      <c r="B27" s="138"/>
      <c r="C27" s="110" t="s">
        <v>49</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1"/>
      <c r="AT27" s="112" t="s">
        <v>43</v>
      </c>
      <c r="AU27" s="113"/>
      <c r="AV27" s="114"/>
      <c r="AW27" s="115">
        <f>COUNTIF('Action Items'!D:D,A27)</f>
        <v>21</v>
      </c>
      <c r="AX27" s="115"/>
      <c r="AY27" s="115"/>
      <c r="AZ27" s="115"/>
      <c r="BA27" s="115"/>
      <c r="BB27" s="115"/>
      <c r="BC27" s="115"/>
      <c r="BD27" s="115"/>
      <c r="BE27" s="116">
        <f>COUNTIFS('Action Items'!D:D,A27,'Action Items'!L:L,"Complete")</f>
        <v>21</v>
      </c>
      <c r="BF27" s="117"/>
      <c r="BG27" s="117"/>
      <c r="BH27" s="117"/>
      <c r="BI27" s="118">
        <f t="shared" si="0"/>
        <v>1</v>
      </c>
      <c r="BJ27" s="119"/>
      <c r="BK27" s="119"/>
      <c r="BL27" s="120"/>
    </row>
    <row r="28" spans="1:64" ht="16.5" customHeight="1" x14ac:dyDescent="0.2">
      <c r="A28" s="203">
        <v>7</v>
      </c>
      <c r="B28" s="314"/>
      <c r="C28" s="243" t="s">
        <v>50</v>
      </c>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4"/>
      <c r="AT28" s="232" t="s">
        <v>45</v>
      </c>
      <c r="AU28" s="233"/>
      <c r="AV28" s="234"/>
      <c r="AW28" s="248">
        <f>COUNTIF('Action Items'!D:D,A28)</f>
        <v>5</v>
      </c>
      <c r="AX28" s="248"/>
      <c r="AY28" s="248"/>
      <c r="AZ28" s="248"/>
      <c r="BA28" s="248"/>
      <c r="BB28" s="248"/>
      <c r="BC28" s="248"/>
      <c r="BD28" s="248"/>
      <c r="BE28" s="237">
        <f>COUNTIFS('Action Items'!D:D,A28,'Action Items'!L:L,"Complete")</f>
        <v>5</v>
      </c>
      <c r="BF28" s="238"/>
      <c r="BG28" s="238"/>
      <c r="BH28" s="238"/>
      <c r="BI28" s="315">
        <f t="shared" ref="BI28:BI29" si="1">BE28/AW28</f>
        <v>1</v>
      </c>
      <c r="BJ28" s="316"/>
      <c r="BK28" s="316"/>
      <c r="BL28" s="317"/>
    </row>
    <row r="29" spans="1:64" ht="16.5" customHeight="1" x14ac:dyDescent="0.2">
      <c r="A29" s="321">
        <v>8</v>
      </c>
      <c r="B29" s="322"/>
      <c r="C29" s="110" t="s">
        <v>51</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1"/>
      <c r="AT29" s="112" t="s">
        <v>43</v>
      </c>
      <c r="AU29" s="113"/>
      <c r="AV29" s="114"/>
      <c r="AW29" s="115">
        <f>COUNTIF('Action Items'!D:D,A29)</f>
        <v>2</v>
      </c>
      <c r="AX29" s="115"/>
      <c r="AY29" s="115"/>
      <c r="AZ29" s="115"/>
      <c r="BA29" s="115"/>
      <c r="BB29" s="115"/>
      <c r="BC29" s="115"/>
      <c r="BD29" s="115"/>
      <c r="BE29" s="116">
        <f>COUNTIFS('Action Items'!D:D,A29,'Action Items'!L:L,"Complete")</f>
        <v>2</v>
      </c>
      <c r="BF29" s="117"/>
      <c r="BG29" s="117"/>
      <c r="BH29" s="117"/>
      <c r="BI29" s="118">
        <f t="shared" si="1"/>
        <v>1</v>
      </c>
      <c r="BJ29" s="119"/>
      <c r="BK29" s="119"/>
      <c r="BL29" s="120"/>
    </row>
    <row r="30" spans="1:64" ht="16.5" customHeight="1" x14ac:dyDescent="0.2">
      <c r="A30" s="133" t="s">
        <v>52</v>
      </c>
      <c r="B30" s="134"/>
      <c r="C30" s="134"/>
      <c r="D30" s="134"/>
      <c r="E30" s="134"/>
      <c r="F30" s="134"/>
      <c r="G30" s="134"/>
      <c r="H30" s="134"/>
      <c r="I30" s="134"/>
      <c r="J30" s="134"/>
      <c r="K30" s="134"/>
      <c r="L30" s="134"/>
      <c r="M30" s="134"/>
      <c r="N30" s="134"/>
      <c r="O30" s="134"/>
      <c r="P30" s="134"/>
      <c r="Q30" s="134"/>
      <c r="R30" s="134"/>
      <c r="S30" s="134"/>
      <c r="T30" s="134"/>
      <c r="U30" s="134"/>
      <c r="V30" s="135"/>
      <c r="W30" s="121" t="s">
        <v>53</v>
      </c>
      <c r="X30" s="122"/>
      <c r="Y30" s="122"/>
      <c r="Z30" s="122"/>
      <c r="AA30" s="122"/>
      <c r="AB30" s="122"/>
      <c r="AC30" s="122"/>
      <c r="AD30" s="122"/>
      <c r="AE30" s="122"/>
      <c r="AF30" s="122"/>
      <c r="AG30" s="122"/>
      <c r="AH30" s="122"/>
      <c r="AI30" s="122"/>
      <c r="AJ30" s="122"/>
      <c r="AK30" s="122"/>
      <c r="AL30" s="122"/>
      <c r="AM30" s="122"/>
      <c r="AN30" s="122"/>
      <c r="AO30" s="122"/>
      <c r="AP30" s="122"/>
      <c r="AQ30" s="123"/>
      <c r="AR30" s="168" t="s">
        <v>54</v>
      </c>
      <c r="AS30" s="168"/>
      <c r="AT30" s="168"/>
      <c r="AU30" s="168"/>
      <c r="AV30" s="168"/>
      <c r="AW30" s="168"/>
      <c r="AX30" s="168"/>
      <c r="AY30" s="168"/>
      <c r="AZ30" s="168"/>
      <c r="BA30" s="140" t="s">
        <v>55</v>
      </c>
      <c r="BB30" s="134"/>
      <c r="BC30" s="134"/>
      <c r="BD30" s="134"/>
      <c r="BE30" s="134"/>
      <c r="BF30" s="134"/>
      <c r="BG30" s="134"/>
      <c r="BH30" s="134"/>
      <c r="BI30" s="134"/>
      <c r="BJ30" s="134"/>
      <c r="BK30" s="134"/>
      <c r="BL30" s="141"/>
    </row>
    <row r="31" spans="1:64" ht="16.5" customHeight="1" x14ac:dyDescent="0.2">
      <c r="A31" s="136" t="s">
        <v>56</v>
      </c>
      <c r="B31" s="131"/>
      <c r="C31" s="131"/>
      <c r="D31" s="131"/>
      <c r="E31" s="131"/>
      <c r="F31" s="131"/>
      <c r="G31" s="131"/>
      <c r="H31" s="131"/>
      <c r="I31" s="131"/>
      <c r="J31" s="131"/>
      <c r="K31" s="131"/>
      <c r="L31" s="131"/>
      <c r="M31" s="131"/>
      <c r="N31" s="131"/>
      <c r="O31" s="131"/>
      <c r="P31" s="131"/>
      <c r="Q31" s="131"/>
      <c r="R31" s="131"/>
      <c r="S31" s="131"/>
      <c r="T31" s="131"/>
      <c r="U31" s="131"/>
      <c r="V31" s="132"/>
      <c r="W31" s="124" t="s">
        <v>57</v>
      </c>
      <c r="X31" s="125"/>
      <c r="Y31" s="125"/>
      <c r="Z31" s="125"/>
      <c r="AA31" s="125"/>
      <c r="AB31" s="125"/>
      <c r="AC31" s="125"/>
      <c r="AD31" s="125"/>
      <c r="AE31" s="125"/>
      <c r="AF31" s="125"/>
      <c r="AG31" s="125"/>
      <c r="AH31" s="125"/>
      <c r="AI31" s="125"/>
      <c r="AJ31" s="125"/>
      <c r="AK31" s="125"/>
      <c r="AL31" s="125"/>
      <c r="AM31" s="125"/>
      <c r="AN31" s="125"/>
      <c r="AO31" s="125"/>
      <c r="AP31" s="125"/>
      <c r="AQ31" s="126"/>
      <c r="AR31" s="323" t="s">
        <v>58</v>
      </c>
      <c r="AS31" s="323"/>
      <c r="AT31" s="323"/>
      <c r="AU31" s="323"/>
      <c r="AV31" s="323"/>
      <c r="AW31" s="323"/>
      <c r="AX31" s="323"/>
      <c r="AY31" s="323"/>
      <c r="AZ31" s="323"/>
      <c r="BA31" s="130" t="s">
        <v>59</v>
      </c>
      <c r="BB31" s="131"/>
      <c r="BC31" s="131"/>
      <c r="BD31" s="131"/>
      <c r="BE31" s="131"/>
      <c r="BF31" s="131"/>
      <c r="BG31" s="131"/>
      <c r="BH31" s="131"/>
      <c r="BI31" s="131"/>
      <c r="BJ31" s="131"/>
      <c r="BK31" s="131"/>
      <c r="BL31" s="142"/>
    </row>
    <row r="32" spans="1:64" ht="16.5" customHeight="1" x14ac:dyDescent="0.2">
      <c r="A32" s="318" t="s">
        <v>60</v>
      </c>
      <c r="B32" s="128"/>
      <c r="C32" s="128"/>
      <c r="D32" s="128"/>
      <c r="E32" s="128"/>
      <c r="F32" s="128"/>
      <c r="G32" s="128"/>
      <c r="H32" s="128"/>
      <c r="I32" s="128"/>
      <c r="J32" s="128"/>
      <c r="K32" s="128"/>
      <c r="L32" s="128"/>
      <c r="M32" s="128"/>
      <c r="N32" s="128"/>
      <c r="O32" s="128"/>
      <c r="P32" s="128"/>
      <c r="Q32" s="128"/>
      <c r="R32" s="128"/>
      <c r="S32" s="128"/>
      <c r="T32" s="128"/>
      <c r="U32" s="128"/>
      <c r="V32" s="129"/>
      <c r="W32" s="127" t="s">
        <v>61</v>
      </c>
      <c r="X32" s="128"/>
      <c r="Y32" s="128"/>
      <c r="Z32" s="128"/>
      <c r="AA32" s="128"/>
      <c r="AB32" s="128"/>
      <c r="AC32" s="128"/>
      <c r="AD32" s="128"/>
      <c r="AE32" s="128"/>
      <c r="AF32" s="128"/>
      <c r="AG32" s="128"/>
      <c r="AH32" s="128"/>
      <c r="AI32" s="128"/>
      <c r="AJ32" s="128"/>
      <c r="AK32" s="128"/>
      <c r="AL32" s="128"/>
      <c r="AM32" s="128"/>
      <c r="AN32" s="128"/>
      <c r="AO32" s="128"/>
      <c r="AP32" s="128"/>
      <c r="AQ32" s="129"/>
      <c r="AR32" s="324" t="s">
        <v>58</v>
      </c>
      <c r="AS32" s="324"/>
      <c r="AT32" s="324"/>
      <c r="AU32" s="324"/>
      <c r="AV32" s="324"/>
      <c r="AW32" s="324"/>
      <c r="AX32" s="324"/>
      <c r="AY32" s="324"/>
      <c r="AZ32" s="324"/>
      <c r="BA32" s="127" t="s">
        <v>59</v>
      </c>
      <c r="BB32" s="128"/>
      <c r="BC32" s="128"/>
      <c r="BD32" s="128"/>
      <c r="BE32" s="128"/>
      <c r="BF32" s="128"/>
      <c r="BG32" s="128"/>
      <c r="BH32" s="128"/>
      <c r="BI32" s="128"/>
      <c r="BJ32" s="128"/>
      <c r="BK32" s="128"/>
      <c r="BL32" s="143"/>
    </row>
    <row r="33" spans="1:64" ht="16.5" customHeight="1" x14ac:dyDescent="0.2">
      <c r="A33" s="136" t="s">
        <v>62</v>
      </c>
      <c r="B33" s="131"/>
      <c r="C33" s="131"/>
      <c r="D33" s="131"/>
      <c r="E33" s="131"/>
      <c r="F33" s="131"/>
      <c r="G33" s="131"/>
      <c r="H33" s="131"/>
      <c r="I33" s="131"/>
      <c r="J33" s="131"/>
      <c r="K33" s="131"/>
      <c r="L33" s="131"/>
      <c r="M33" s="131"/>
      <c r="N33" s="131"/>
      <c r="O33" s="131"/>
      <c r="P33" s="131"/>
      <c r="Q33" s="131"/>
      <c r="R33" s="131"/>
      <c r="S33" s="131"/>
      <c r="T33" s="131"/>
      <c r="U33" s="131"/>
      <c r="V33" s="132"/>
      <c r="W33" s="130" t="s">
        <v>63</v>
      </c>
      <c r="X33" s="131"/>
      <c r="Y33" s="131"/>
      <c r="Z33" s="131"/>
      <c r="AA33" s="131"/>
      <c r="AB33" s="131"/>
      <c r="AC33" s="131"/>
      <c r="AD33" s="131"/>
      <c r="AE33" s="131"/>
      <c r="AF33" s="131"/>
      <c r="AG33" s="131"/>
      <c r="AH33" s="131"/>
      <c r="AI33" s="131"/>
      <c r="AJ33" s="131"/>
      <c r="AK33" s="131"/>
      <c r="AL33" s="131"/>
      <c r="AM33" s="131"/>
      <c r="AN33" s="131"/>
      <c r="AO33" s="131"/>
      <c r="AP33" s="131"/>
      <c r="AQ33" s="132"/>
      <c r="AR33" s="130" t="s">
        <v>58</v>
      </c>
      <c r="AS33" s="131"/>
      <c r="AT33" s="131"/>
      <c r="AU33" s="131"/>
      <c r="AV33" s="131"/>
      <c r="AW33" s="131"/>
      <c r="AX33" s="131"/>
      <c r="AY33" s="131"/>
      <c r="AZ33" s="132"/>
      <c r="BA33" s="130" t="s">
        <v>64</v>
      </c>
      <c r="BB33" s="131"/>
      <c r="BC33" s="131"/>
      <c r="BD33" s="131"/>
      <c r="BE33" s="131"/>
      <c r="BF33" s="131"/>
      <c r="BG33" s="131"/>
      <c r="BH33" s="131"/>
      <c r="BI33" s="131"/>
      <c r="BJ33" s="131"/>
      <c r="BK33" s="131"/>
      <c r="BL33" s="142"/>
    </row>
    <row r="34" spans="1:64" ht="16.5" customHeight="1" x14ac:dyDescent="0.2">
      <c r="A34" s="318" t="s">
        <v>65</v>
      </c>
      <c r="B34" s="128"/>
      <c r="C34" s="128"/>
      <c r="D34" s="128"/>
      <c r="E34" s="128"/>
      <c r="F34" s="128"/>
      <c r="G34" s="128"/>
      <c r="H34" s="128"/>
      <c r="I34" s="128"/>
      <c r="J34" s="128"/>
      <c r="K34" s="128"/>
      <c r="L34" s="128"/>
      <c r="M34" s="128"/>
      <c r="N34" s="128"/>
      <c r="O34" s="128"/>
      <c r="P34" s="128"/>
      <c r="Q34" s="128"/>
      <c r="R34" s="128"/>
      <c r="S34" s="128"/>
      <c r="T34" s="128"/>
      <c r="U34" s="128"/>
      <c r="V34" s="129"/>
      <c r="W34" s="127" t="s">
        <v>66</v>
      </c>
      <c r="X34" s="128"/>
      <c r="Y34" s="128"/>
      <c r="Z34" s="128"/>
      <c r="AA34" s="128"/>
      <c r="AB34" s="128"/>
      <c r="AC34" s="128"/>
      <c r="AD34" s="128"/>
      <c r="AE34" s="128"/>
      <c r="AF34" s="128"/>
      <c r="AG34" s="128"/>
      <c r="AH34" s="128"/>
      <c r="AI34" s="128"/>
      <c r="AJ34" s="128"/>
      <c r="AK34" s="128"/>
      <c r="AL34" s="128"/>
      <c r="AM34" s="128"/>
      <c r="AN34" s="128"/>
      <c r="AO34" s="128"/>
      <c r="AP34" s="128"/>
      <c r="AQ34" s="129"/>
      <c r="AR34" s="127" t="s">
        <v>58</v>
      </c>
      <c r="AS34" s="128"/>
      <c r="AT34" s="128"/>
      <c r="AU34" s="128"/>
      <c r="AV34" s="128"/>
      <c r="AW34" s="128"/>
      <c r="AX34" s="128"/>
      <c r="AY34" s="128"/>
      <c r="AZ34" s="129"/>
      <c r="BA34" s="127"/>
      <c r="BB34" s="128"/>
      <c r="BC34" s="128"/>
      <c r="BD34" s="128"/>
      <c r="BE34" s="128"/>
      <c r="BF34" s="128"/>
      <c r="BG34" s="128"/>
      <c r="BH34" s="128"/>
      <c r="BI34" s="128"/>
      <c r="BJ34" s="128"/>
      <c r="BK34" s="128"/>
      <c r="BL34" s="143"/>
    </row>
    <row r="35" spans="1:64" ht="16.5" customHeight="1" x14ac:dyDescent="0.2">
      <c r="A35" s="136" t="s">
        <v>67</v>
      </c>
      <c r="B35" s="131"/>
      <c r="C35" s="131"/>
      <c r="D35" s="131"/>
      <c r="E35" s="131"/>
      <c r="F35" s="131"/>
      <c r="G35" s="131"/>
      <c r="H35" s="131"/>
      <c r="I35" s="131"/>
      <c r="J35" s="131"/>
      <c r="K35" s="131"/>
      <c r="L35" s="131"/>
      <c r="M35" s="131"/>
      <c r="N35" s="131"/>
      <c r="O35" s="131"/>
      <c r="P35" s="131"/>
      <c r="Q35" s="131"/>
      <c r="R35" s="131"/>
      <c r="S35" s="131"/>
      <c r="T35" s="131"/>
      <c r="U35" s="131"/>
      <c r="V35" s="132"/>
      <c r="W35" s="130" t="s">
        <v>68</v>
      </c>
      <c r="X35" s="131"/>
      <c r="Y35" s="131"/>
      <c r="Z35" s="131"/>
      <c r="AA35" s="131"/>
      <c r="AB35" s="131"/>
      <c r="AC35" s="131"/>
      <c r="AD35" s="131"/>
      <c r="AE35" s="131"/>
      <c r="AF35" s="131"/>
      <c r="AG35" s="131"/>
      <c r="AH35" s="131"/>
      <c r="AI35" s="131"/>
      <c r="AJ35" s="131"/>
      <c r="AK35" s="131"/>
      <c r="AL35" s="131"/>
      <c r="AM35" s="131"/>
      <c r="AN35" s="131"/>
      <c r="AO35" s="131"/>
      <c r="AP35" s="131"/>
      <c r="AQ35" s="132"/>
      <c r="AR35" s="130" t="s">
        <v>58</v>
      </c>
      <c r="AS35" s="131"/>
      <c r="AT35" s="131"/>
      <c r="AU35" s="131"/>
      <c r="AV35" s="131"/>
      <c r="AW35" s="131"/>
      <c r="AX35" s="131"/>
      <c r="AY35" s="131"/>
      <c r="AZ35" s="132"/>
      <c r="BA35" s="130"/>
      <c r="BB35" s="131"/>
      <c r="BC35" s="131"/>
      <c r="BD35" s="131"/>
      <c r="BE35" s="131"/>
      <c r="BF35" s="131"/>
      <c r="BG35" s="131"/>
      <c r="BH35" s="131"/>
      <c r="BI35" s="131"/>
      <c r="BJ35" s="131"/>
      <c r="BK35" s="131"/>
      <c r="BL35" s="142"/>
    </row>
    <row r="36" spans="1:64" ht="16.5" customHeight="1" x14ac:dyDescent="0.2">
      <c r="A36" s="318" t="s">
        <v>69</v>
      </c>
      <c r="B36" s="128"/>
      <c r="C36" s="128"/>
      <c r="D36" s="128"/>
      <c r="E36" s="128"/>
      <c r="F36" s="128"/>
      <c r="G36" s="128"/>
      <c r="H36" s="128"/>
      <c r="I36" s="128"/>
      <c r="J36" s="128"/>
      <c r="K36" s="128"/>
      <c r="L36" s="128"/>
      <c r="M36" s="128"/>
      <c r="N36" s="128"/>
      <c r="O36" s="128"/>
      <c r="P36" s="128"/>
      <c r="Q36" s="128"/>
      <c r="R36" s="128"/>
      <c r="S36" s="128"/>
      <c r="T36" s="128"/>
      <c r="U36" s="128"/>
      <c r="V36" s="129"/>
      <c r="W36" s="127" t="s">
        <v>70</v>
      </c>
      <c r="X36" s="128"/>
      <c r="Y36" s="128"/>
      <c r="Z36" s="128"/>
      <c r="AA36" s="128"/>
      <c r="AB36" s="128"/>
      <c r="AC36" s="128"/>
      <c r="AD36" s="128"/>
      <c r="AE36" s="128"/>
      <c r="AF36" s="128"/>
      <c r="AG36" s="128"/>
      <c r="AH36" s="128"/>
      <c r="AI36" s="128"/>
      <c r="AJ36" s="128"/>
      <c r="AK36" s="128"/>
      <c r="AL36" s="128"/>
      <c r="AM36" s="128"/>
      <c r="AN36" s="128"/>
      <c r="AO36" s="128"/>
      <c r="AP36" s="128"/>
      <c r="AQ36" s="129"/>
      <c r="AR36" s="127" t="s">
        <v>58</v>
      </c>
      <c r="AS36" s="128"/>
      <c r="AT36" s="128"/>
      <c r="AU36" s="128"/>
      <c r="AV36" s="128"/>
      <c r="AW36" s="128"/>
      <c r="AX36" s="128"/>
      <c r="AY36" s="128"/>
      <c r="AZ36" s="129"/>
      <c r="BA36" s="127"/>
      <c r="BB36" s="128"/>
      <c r="BC36" s="128"/>
      <c r="BD36" s="128"/>
      <c r="BE36" s="128"/>
      <c r="BF36" s="128"/>
      <c r="BG36" s="128"/>
      <c r="BH36" s="128"/>
      <c r="BI36" s="128"/>
      <c r="BJ36" s="128"/>
      <c r="BK36" s="128"/>
      <c r="BL36" s="143"/>
    </row>
    <row r="37" spans="1:64" ht="16.5" customHeight="1" x14ac:dyDescent="0.2">
      <c r="A37" s="136" t="s">
        <v>71</v>
      </c>
      <c r="B37" s="131"/>
      <c r="C37" s="131"/>
      <c r="D37" s="131"/>
      <c r="E37" s="131"/>
      <c r="F37" s="131"/>
      <c r="G37" s="131"/>
      <c r="H37" s="131"/>
      <c r="I37" s="131"/>
      <c r="J37" s="131"/>
      <c r="K37" s="131"/>
      <c r="L37" s="131"/>
      <c r="M37" s="131"/>
      <c r="N37" s="131"/>
      <c r="O37" s="131"/>
      <c r="P37" s="131"/>
      <c r="Q37" s="131"/>
      <c r="R37" s="131"/>
      <c r="S37" s="131"/>
      <c r="T37" s="131"/>
      <c r="U37" s="131"/>
      <c r="V37" s="132"/>
      <c r="W37" s="130" t="s">
        <v>72</v>
      </c>
      <c r="X37" s="131"/>
      <c r="Y37" s="131"/>
      <c r="Z37" s="131"/>
      <c r="AA37" s="131"/>
      <c r="AB37" s="131"/>
      <c r="AC37" s="131"/>
      <c r="AD37" s="131"/>
      <c r="AE37" s="131"/>
      <c r="AF37" s="131"/>
      <c r="AG37" s="131"/>
      <c r="AH37" s="131"/>
      <c r="AI37" s="131"/>
      <c r="AJ37" s="131"/>
      <c r="AK37" s="131"/>
      <c r="AL37" s="131"/>
      <c r="AM37" s="131"/>
      <c r="AN37" s="131"/>
      <c r="AO37" s="131"/>
      <c r="AP37" s="131"/>
      <c r="AQ37" s="132"/>
      <c r="AR37" s="130" t="s">
        <v>58</v>
      </c>
      <c r="AS37" s="131"/>
      <c r="AT37" s="131"/>
      <c r="AU37" s="131"/>
      <c r="AV37" s="131"/>
      <c r="AW37" s="131"/>
      <c r="AX37" s="131"/>
      <c r="AY37" s="131"/>
      <c r="AZ37" s="132"/>
      <c r="BA37" s="130"/>
      <c r="BB37" s="131"/>
      <c r="BC37" s="131"/>
      <c r="BD37" s="131"/>
      <c r="BE37" s="131"/>
      <c r="BF37" s="131"/>
      <c r="BG37" s="131"/>
      <c r="BH37" s="131"/>
      <c r="BI37" s="131"/>
      <c r="BJ37" s="131"/>
      <c r="BK37" s="131"/>
      <c r="BL37" s="142"/>
    </row>
    <row r="38" spans="1:64" ht="16.5" customHeight="1" x14ac:dyDescent="0.2">
      <c r="A38" s="319" t="s">
        <v>73</v>
      </c>
      <c r="B38" s="145"/>
      <c r="C38" s="145"/>
      <c r="D38" s="145"/>
      <c r="E38" s="145"/>
      <c r="F38" s="145"/>
      <c r="G38" s="145"/>
      <c r="H38" s="145"/>
      <c r="I38" s="145"/>
      <c r="J38" s="145"/>
      <c r="K38" s="145"/>
      <c r="L38" s="145"/>
      <c r="M38" s="145"/>
      <c r="N38" s="145"/>
      <c r="O38" s="145"/>
      <c r="P38" s="145"/>
      <c r="Q38" s="145"/>
      <c r="R38" s="145"/>
      <c r="S38" s="145"/>
      <c r="T38" s="145"/>
      <c r="U38" s="145"/>
      <c r="V38" s="320"/>
      <c r="W38" s="144" t="s">
        <v>74</v>
      </c>
      <c r="X38" s="145"/>
      <c r="Y38" s="145"/>
      <c r="Z38" s="145"/>
      <c r="AA38" s="145"/>
      <c r="AB38" s="145"/>
      <c r="AC38" s="145"/>
      <c r="AD38" s="145"/>
      <c r="AE38" s="145"/>
      <c r="AF38" s="145"/>
      <c r="AG38" s="145"/>
      <c r="AH38" s="145"/>
      <c r="AI38" s="145"/>
      <c r="AJ38" s="145"/>
      <c r="AK38" s="145"/>
      <c r="AL38" s="145"/>
      <c r="AM38" s="145"/>
      <c r="AN38" s="145"/>
      <c r="AO38" s="145"/>
      <c r="AP38" s="145"/>
      <c r="AQ38" s="320"/>
      <c r="AR38" s="139" t="s">
        <v>58</v>
      </c>
      <c r="AS38" s="139"/>
      <c r="AT38" s="139"/>
      <c r="AU38" s="139"/>
      <c r="AV38" s="139"/>
      <c r="AW38" s="139"/>
      <c r="AX38" s="139"/>
      <c r="AY38" s="139"/>
      <c r="AZ38" s="139"/>
      <c r="BA38" s="144"/>
      <c r="BB38" s="145"/>
      <c r="BC38" s="145"/>
      <c r="BD38" s="145"/>
      <c r="BE38" s="145"/>
      <c r="BF38" s="145"/>
      <c r="BG38" s="145"/>
      <c r="BH38" s="145"/>
      <c r="BI38" s="145"/>
      <c r="BJ38" s="145"/>
      <c r="BK38" s="145"/>
      <c r="BL38" s="146"/>
    </row>
    <row r="39" spans="1:64" ht="16.5" customHeight="1" x14ac:dyDescent="0.2">
      <c r="A39" s="173" t="s">
        <v>75</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5"/>
    </row>
    <row r="40" spans="1:64" ht="32.25" customHeight="1" x14ac:dyDescent="0.2">
      <c r="A40" s="311" t="s">
        <v>76</v>
      </c>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3"/>
    </row>
    <row r="41" spans="1:64" ht="16.5" customHeight="1" x14ac:dyDescent="0.2">
      <c r="A41" s="173" t="s">
        <v>77</v>
      </c>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5"/>
    </row>
    <row r="42" spans="1:64" ht="32.25" customHeight="1" x14ac:dyDescent="0.2">
      <c r="A42" s="311"/>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3"/>
    </row>
    <row r="43" spans="1:64" s="5" customFormat="1" ht="16.5" customHeight="1" x14ac:dyDescent="0.25">
      <c r="A43" s="224" t="s">
        <v>78</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173" t="s">
        <v>79</v>
      </c>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5"/>
    </row>
    <row r="44" spans="1:64" ht="16.5" customHeight="1" x14ac:dyDescent="0.2">
      <c r="A44" s="176">
        <v>1</v>
      </c>
      <c r="B44" s="177"/>
      <c r="C44" s="216" t="s">
        <v>80</v>
      </c>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7"/>
      <c r="AG44" s="176">
        <v>1</v>
      </c>
      <c r="AH44" s="177"/>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7"/>
    </row>
    <row r="45" spans="1:64" ht="16.5" customHeight="1" x14ac:dyDescent="0.2">
      <c r="A45" s="211">
        <v>2</v>
      </c>
      <c r="B45" s="212"/>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9"/>
      <c r="AG45" s="211">
        <v>2</v>
      </c>
      <c r="AH45" s="212"/>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9"/>
    </row>
    <row r="46" spans="1:64" ht="16.5" customHeight="1" x14ac:dyDescent="0.2">
      <c r="A46" s="213">
        <v>3</v>
      </c>
      <c r="B46" s="177"/>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1"/>
      <c r="AG46" s="213">
        <v>3</v>
      </c>
      <c r="AH46" s="177"/>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1"/>
    </row>
    <row r="47" spans="1:64" ht="16.5" customHeight="1" x14ac:dyDescent="0.2">
      <c r="A47" s="214">
        <v>4</v>
      </c>
      <c r="B47" s="21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3"/>
      <c r="AG47" s="214">
        <v>4</v>
      </c>
      <c r="AH47" s="215"/>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3"/>
    </row>
    <row r="48" spans="1:64" ht="16.5" customHeight="1" x14ac:dyDescent="0.2"/>
  </sheetData>
  <mergeCells count="189">
    <mergeCell ref="A36:V36"/>
    <mergeCell ref="W36:AQ36"/>
    <mergeCell ref="AR36:AZ36"/>
    <mergeCell ref="BA36:BL36"/>
    <mergeCell ref="A37:V37"/>
    <mergeCell ref="W37:AQ37"/>
    <mergeCell ref="AR37:AZ37"/>
    <mergeCell ref="BA37:BL37"/>
    <mergeCell ref="A28:B28"/>
    <mergeCell ref="C28:AS28"/>
    <mergeCell ref="AT28:AV28"/>
    <mergeCell ref="AW28:BD28"/>
    <mergeCell ref="BE28:BH28"/>
    <mergeCell ref="BI28:BL28"/>
    <mergeCell ref="A29:B29"/>
    <mergeCell ref="C29:AS29"/>
    <mergeCell ref="AT29:AV29"/>
    <mergeCell ref="AW29:BD29"/>
    <mergeCell ref="BE29:BH29"/>
    <mergeCell ref="BI29:BL29"/>
    <mergeCell ref="A32:V32"/>
    <mergeCell ref="AR30:AZ30"/>
    <mergeCell ref="AR31:AZ31"/>
    <mergeCell ref="AR32:AZ32"/>
    <mergeCell ref="AI47:BL47"/>
    <mergeCell ref="AI46:BL46"/>
    <mergeCell ref="AI45:BL45"/>
    <mergeCell ref="AI44:BL44"/>
    <mergeCell ref="A42:BL42"/>
    <mergeCell ref="A41:BL41"/>
    <mergeCell ref="A40:BL40"/>
    <mergeCell ref="A39:BL39"/>
    <mergeCell ref="A26:B26"/>
    <mergeCell ref="C26:AS26"/>
    <mergeCell ref="AT26:AV26"/>
    <mergeCell ref="AW26:BD26"/>
    <mergeCell ref="BE26:BH26"/>
    <mergeCell ref="BI26:BL26"/>
    <mergeCell ref="A33:V33"/>
    <mergeCell ref="A34:V34"/>
    <mergeCell ref="A35:V35"/>
    <mergeCell ref="A38:V38"/>
    <mergeCell ref="W34:AQ34"/>
    <mergeCell ref="W35:AQ35"/>
    <mergeCell ref="W38:AQ38"/>
    <mergeCell ref="AG45:AH45"/>
    <mergeCell ref="AG46:AH46"/>
    <mergeCell ref="AG47:AH47"/>
    <mergeCell ref="A15:H15"/>
    <mergeCell ref="I15:P15"/>
    <mergeCell ref="Q15:X15"/>
    <mergeCell ref="Y15:AF15"/>
    <mergeCell ref="AG15:AN15"/>
    <mergeCell ref="AO15:AV15"/>
    <mergeCell ref="A18:F18"/>
    <mergeCell ref="A19:F19"/>
    <mergeCell ref="G18:L18"/>
    <mergeCell ref="AQ18:AV18"/>
    <mergeCell ref="AQ19:AV19"/>
    <mergeCell ref="M18:R18"/>
    <mergeCell ref="M19:R19"/>
    <mergeCell ref="S18:X18"/>
    <mergeCell ref="S19:X19"/>
    <mergeCell ref="Y18:AD18"/>
    <mergeCell ref="Y19:AD19"/>
    <mergeCell ref="AE18:AJ18"/>
    <mergeCell ref="AE19:AJ19"/>
    <mergeCell ref="AK18:AP18"/>
    <mergeCell ref="AK19:AP19"/>
    <mergeCell ref="Q16:X16"/>
    <mergeCell ref="AG16:AN16"/>
    <mergeCell ref="AW16:BD16"/>
    <mergeCell ref="AO16:AV16"/>
    <mergeCell ref="Y16:AF16"/>
    <mergeCell ref="AW25:BD25"/>
    <mergeCell ref="A16:H16"/>
    <mergeCell ref="I16:P16"/>
    <mergeCell ref="C25:AS25"/>
    <mergeCell ref="AT25:AV25"/>
    <mergeCell ref="AW24:BD24"/>
    <mergeCell ref="A25:B25"/>
    <mergeCell ref="AW18:BB18"/>
    <mergeCell ref="AW19:BB19"/>
    <mergeCell ref="BC18:BH18"/>
    <mergeCell ref="BC19:BH19"/>
    <mergeCell ref="A11:BL11"/>
    <mergeCell ref="A12:BL12"/>
    <mergeCell ref="BE20:BL20"/>
    <mergeCell ref="A20:B21"/>
    <mergeCell ref="AT20:AV21"/>
    <mergeCell ref="AT22:AV22"/>
    <mergeCell ref="AT23:AV23"/>
    <mergeCell ref="AT24:AV24"/>
    <mergeCell ref="AW20:BD21"/>
    <mergeCell ref="BE21:BH21"/>
    <mergeCell ref="BE22:BH22"/>
    <mergeCell ref="BE15:BL15"/>
    <mergeCell ref="BE16:BL16"/>
    <mergeCell ref="C22:AS22"/>
    <mergeCell ref="AW14:BL14"/>
    <mergeCell ref="C23:AS23"/>
    <mergeCell ref="C24:AS24"/>
    <mergeCell ref="A22:B22"/>
    <mergeCell ref="AW22:BD22"/>
    <mergeCell ref="A23:B23"/>
    <mergeCell ref="AW23:BD23"/>
    <mergeCell ref="G19:L19"/>
    <mergeCell ref="BE24:BH24"/>
    <mergeCell ref="AW15:BD15"/>
    <mergeCell ref="A44:B44"/>
    <mergeCell ref="A45:B45"/>
    <mergeCell ref="A46:B46"/>
    <mergeCell ref="A47:B47"/>
    <mergeCell ref="C44:AF44"/>
    <mergeCell ref="C45:AF45"/>
    <mergeCell ref="C46:AF46"/>
    <mergeCell ref="C47:AF47"/>
    <mergeCell ref="A43:AF43"/>
    <mergeCell ref="AG43:BL43"/>
    <mergeCell ref="AG44:AH44"/>
    <mergeCell ref="A9:H9"/>
    <mergeCell ref="A10:H10"/>
    <mergeCell ref="O10:BL10"/>
    <mergeCell ref="I5:N5"/>
    <mergeCell ref="I6:N6"/>
    <mergeCell ref="I7:N7"/>
    <mergeCell ref="I8:N8"/>
    <mergeCell ref="I9:N9"/>
    <mergeCell ref="I10:N10"/>
    <mergeCell ref="BE25:BH25"/>
    <mergeCell ref="BI21:BL21"/>
    <mergeCell ref="BI22:BL22"/>
    <mergeCell ref="BI23:BL23"/>
    <mergeCell ref="BI24:BL24"/>
    <mergeCell ref="BI25:BL25"/>
    <mergeCell ref="C20:AS21"/>
    <mergeCell ref="A24:B24"/>
    <mergeCell ref="AG14:AV14"/>
    <mergeCell ref="A14:P14"/>
    <mergeCell ref="Q14:AF14"/>
    <mergeCell ref="A17:BL17"/>
    <mergeCell ref="BE23:BH23"/>
    <mergeCell ref="A3:AP3"/>
    <mergeCell ref="A1:AP2"/>
    <mergeCell ref="BE13:BL13"/>
    <mergeCell ref="AM13:BD13"/>
    <mergeCell ref="I13:Q13"/>
    <mergeCell ref="AD13:AL13"/>
    <mergeCell ref="A13:H13"/>
    <mergeCell ref="R13:AC13"/>
    <mergeCell ref="BB3:BL3"/>
    <mergeCell ref="AQ3:BA3"/>
    <mergeCell ref="AQ2:BA2"/>
    <mergeCell ref="AQ1:BA1"/>
    <mergeCell ref="BB2:BL2"/>
    <mergeCell ref="BB1:BL1"/>
    <mergeCell ref="A4:BL4"/>
    <mergeCell ref="O5:BL5"/>
    <mergeCell ref="O6:BL6"/>
    <mergeCell ref="O7:BL7"/>
    <mergeCell ref="O8:BL8"/>
    <mergeCell ref="O9:BL9"/>
    <mergeCell ref="A5:H5"/>
    <mergeCell ref="A6:H6"/>
    <mergeCell ref="A7:H7"/>
    <mergeCell ref="A8:H8"/>
    <mergeCell ref="AR34:AZ34"/>
    <mergeCell ref="AR35:AZ35"/>
    <mergeCell ref="AR38:AZ38"/>
    <mergeCell ref="BA30:BL30"/>
    <mergeCell ref="BA31:BL31"/>
    <mergeCell ref="BA32:BL32"/>
    <mergeCell ref="BA33:BL33"/>
    <mergeCell ref="BA34:BL34"/>
    <mergeCell ref="BA35:BL35"/>
    <mergeCell ref="BA38:BL38"/>
    <mergeCell ref="AR33:AZ33"/>
    <mergeCell ref="C27:AS27"/>
    <mergeCell ref="AT27:AV27"/>
    <mergeCell ref="AW27:BD27"/>
    <mergeCell ref="BE27:BH27"/>
    <mergeCell ref="BI27:BL27"/>
    <mergeCell ref="W30:AQ30"/>
    <mergeCell ref="W31:AQ31"/>
    <mergeCell ref="W32:AQ32"/>
    <mergeCell ref="W33:AQ33"/>
    <mergeCell ref="A30:V30"/>
    <mergeCell ref="A31:V31"/>
    <mergeCell ref="A27:B27"/>
  </mergeCells>
  <conditionalFormatting sqref="BB3:BL3 I6:N10">
    <cfRule type="containsText" dxfId="45" priority="16" stopIfTrue="1" operator="containsText" text="Off Track">
      <formula>NOT(ISERROR(SEARCH("Off Track",I3)))</formula>
    </cfRule>
    <cfRule type="containsText" dxfId="44" priority="17" stopIfTrue="1" operator="containsText" text="At Risk">
      <formula>NOT(ISERROR(SEARCH("At Risk",I3)))</formula>
    </cfRule>
    <cfRule type="containsText" dxfId="43" priority="19" stopIfTrue="1" operator="containsText" text="On Track">
      <formula>NOT(ISERROR(SEARCH("On Track",I3)))</formula>
    </cfRule>
  </conditionalFormatting>
  <conditionalFormatting sqref="A16:XFD16 A19 G19 S19 Y19 AK19 AQ19 BM19:XFD19 AW19 BC19">
    <cfRule type="cellIs" dxfId="42" priority="11" operator="equal">
      <formula>0</formula>
    </cfRule>
  </conditionalFormatting>
  <conditionalFormatting sqref="BA31:BL35 BA38:BL38">
    <cfRule type="containsText" dxfId="41" priority="10" operator="containsText" text="y">
      <formula>NOT(ISERROR(SEARCH("y",BA31)))</formula>
    </cfRule>
  </conditionalFormatting>
  <conditionalFormatting sqref="BI22:BL29">
    <cfRule type="colorScale" priority="7">
      <colorScale>
        <cfvo type="min"/>
        <cfvo type="percentile" val="50"/>
        <cfvo type="max"/>
        <color rgb="FFF8696B"/>
        <color rgb="FFFCFCFF"/>
        <color rgb="FF63BE7B"/>
      </colorScale>
    </cfRule>
  </conditionalFormatting>
  <conditionalFormatting sqref="BA37:BL37">
    <cfRule type="containsText" dxfId="40" priority="5" operator="containsText" text="y">
      <formula>NOT(ISERROR(SEARCH("y",BA37)))</formula>
    </cfRule>
  </conditionalFormatting>
  <conditionalFormatting sqref="BA36:BL36">
    <cfRule type="containsText" dxfId="39" priority="6" operator="containsText" text="y">
      <formula>NOT(ISERROR(SEARCH("y",BA36)))</formula>
    </cfRule>
  </conditionalFormatting>
  <conditionalFormatting sqref="M19">
    <cfRule type="cellIs" dxfId="38" priority="2" operator="equal">
      <formula>0</formula>
    </cfRule>
  </conditionalFormatting>
  <conditionalFormatting sqref="AE19">
    <cfRule type="cellIs" dxfId="37" priority="1" operator="equal">
      <formula>0</formula>
    </cfRule>
  </conditionalFormatting>
  <dataValidations count="1">
    <dataValidation type="list" allowBlank="1" showInputMessage="1" showErrorMessage="1" sqref="AT22:AT29" xr:uid="{064B34AC-85A6-4B96-B862-A860BF9D494F}">
      <formula1>"O,D"</formula1>
    </dataValidation>
  </dataValidations>
  <printOptions horizontalCentered="1" verticalCentered="1"/>
  <pageMargins left="0.25" right="0.25" top="0.245535714285714" bottom="0.25" header="0.3" footer="0.05"/>
  <pageSetup orientation="portrait" r:id="rId1"/>
  <headerFooter>
    <oddFooter>&amp;L&amp;10&amp;D&amp;C&amp;10Confidential&amp;R&amp;10Page &amp;P of &amp;N</oddFooter>
  </headerFooter>
  <ignoredErrors>
    <ignoredError sqref="AE19 M19" 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BA5625E-895E-4D10-A48C-7FC8E7FFF305}">
          <x14:formula1>
            <xm:f>'Data Validation'!$G$2:$G$4</xm:f>
          </x14:formula1>
          <xm:sqref>BA31:BL38</xm:sqref>
        </x14:dataValidation>
        <x14:dataValidation type="list" allowBlank="1" showInputMessage="1" showErrorMessage="1" xr:uid="{133D584F-8B43-4ACE-A939-21A6FB43AA92}">
          <x14:formula1>
            <xm:f>'Data Validation'!$A$2:$A$5</xm:f>
          </x14:formula1>
          <xm:sqref>BB3 I6:N10</xm:sqref>
        </x14:dataValidation>
        <x14:dataValidation type="list" allowBlank="1" showInputMessage="1" showErrorMessage="1" xr:uid="{84CA1C1C-2FF3-42FF-9F3E-47C9E378B1C3}">
          <x14:formula1>
            <xm:f>'Data Validation'!$B$2:$B$5</xm:f>
          </x14:formula1>
          <xm:sqref>BB1:BL1</xm:sqref>
        </x14:dataValidation>
        <x14:dataValidation type="list" errorStyle="warning" allowBlank="1" showInputMessage="1" showErrorMessage="1" xr:uid="{437002ED-70E5-4CF0-906D-EEF528D9B1CC}">
          <x14:formula1>
            <xm:f>'Data Validation'!$F$2:$F$11</xm:f>
          </x14:formula1>
          <xm:sqref>AR31:AZ38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05BE-C41A-4C7C-8883-117497F8C489}">
  <dimension ref="A1:A9"/>
  <sheetViews>
    <sheetView view="pageLayout" topLeftCell="A16" zoomScale="90" zoomScaleNormal="100" zoomScalePageLayoutView="90" workbookViewId="0">
      <selection activeCell="A5" sqref="A5"/>
    </sheetView>
  </sheetViews>
  <sheetFormatPr defaultRowHeight="15" x14ac:dyDescent="0.25"/>
  <cols>
    <col min="1" max="1" width="157.42578125" style="73" customWidth="1"/>
    <col min="2" max="16384" width="9.140625" style="72"/>
  </cols>
  <sheetData>
    <row r="1" spans="1:1" s="74" customFormat="1" ht="30" customHeight="1" x14ac:dyDescent="0.25">
      <c r="A1" s="79" t="s">
        <v>81</v>
      </c>
    </row>
    <row r="2" spans="1:1" s="75" customFormat="1" ht="25.5" customHeight="1" x14ac:dyDescent="0.25">
      <c r="A2" s="77" t="s">
        <v>82</v>
      </c>
    </row>
    <row r="3" spans="1:1" s="75" customFormat="1" ht="123" customHeight="1" x14ac:dyDescent="0.25">
      <c r="A3" s="78"/>
    </row>
    <row r="4" spans="1:1" s="75" customFormat="1" ht="25.5" customHeight="1" x14ac:dyDescent="0.25">
      <c r="A4" s="77" t="s">
        <v>83</v>
      </c>
    </row>
    <row r="5" spans="1:1" s="75" customFormat="1" ht="123" customHeight="1" x14ac:dyDescent="0.25">
      <c r="A5" s="78"/>
    </row>
    <row r="6" spans="1:1" s="75" customFormat="1" ht="25.5" customHeight="1" x14ac:dyDescent="0.25">
      <c r="A6" s="77" t="s">
        <v>84</v>
      </c>
    </row>
    <row r="7" spans="1:1" s="75" customFormat="1" ht="123" customHeight="1" x14ac:dyDescent="0.25">
      <c r="A7" s="78" t="s">
        <v>85</v>
      </c>
    </row>
    <row r="8" spans="1:1" s="75" customFormat="1" ht="24.75" customHeight="1" x14ac:dyDescent="0.25">
      <c r="A8" s="77" t="s">
        <v>86</v>
      </c>
    </row>
    <row r="9" spans="1:1" s="75" customFormat="1" ht="123" customHeight="1" x14ac:dyDescent="0.25">
      <c r="A9" s="78" t="s">
        <v>85</v>
      </c>
    </row>
  </sheetData>
  <pageMargins left="0.25" right="0.1388888888888889" top="0.75" bottom="0.75" header="0.3" footer="0.3"/>
  <pageSetup orientation="portrait" r:id="rId1"/>
  <headerFooter>
    <oddHeader>&amp;L&amp;"+,Bold"&amp;20Transportation Transition:&amp;"+,Regular"&amp;18 Additional Project Manager's Notes</oddHeader>
    <oddFooter>&amp;L&amp;"-,Bold" Confidential&amp;C&amp;D&amp;RPage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A6B2-7B96-4BD0-9D92-BE6B8A52352C}">
  <sheetPr>
    <pageSetUpPr fitToPage="1"/>
  </sheetPr>
  <dimension ref="A1:AX886"/>
  <sheetViews>
    <sheetView zoomScale="120" zoomScaleNormal="120" zoomScalePageLayoutView="120" workbookViewId="0">
      <selection activeCell="K6" sqref="K6"/>
    </sheetView>
  </sheetViews>
  <sheetFormatPr defaultRowHeight="12.75" x14ac:dyDescent="0.25"/>
  <cols>
    <col min="1" max="1" width="3.85546875" style="95" customWidth="1"/>
    <col min="2" max="2" width="29.85546875" style="94" customWidth="1"/>
    <col min="3" max="3" width="22.140625" style="94" customWidth="1"/>
    <col min="4" max="4" width="4.85546875" style="90" customWidth="1"/>
    <col min="5" max="5" width="18.7109375" style="89" customWidth="1"/>
    <col min="6" max="6" width="11.85546875" style="89" bestFit="1" customWidth="1"/>
    <col min="7" max="7" width="11.42578125" style="89" bestFit="1" customWidth="1"/>
    <col min="8" max="11" width="7.140625" style="92" customWidth="1"/>
    <col min="12" max="12" width="9.85546875" style="89" customWidth="1"/>
    <col min="13" max="31" width="9.140625" style="93" customWidth="1"/>
    <col min="32" max="37" width="9.140625" style="93"/>
    <col min="38" max="38" width="9.140625" style="93" customWidth="1"/>
    <col min="39" max="50" width="9.140625" style="93"/>
    <col min="51" max="16384" width="9.140625" style="94"/>
  </cols>
  <sheetData>
    <row r="1" spans="1:12" x14ac:dyDescent="0.25">
      <c r="A1" s="88" t="s">
        <v>36</v>
      </c>
      <c r="B1" s="89" t="s">
        <v>87</v>
      </c>
      <c r="C1" s="89" t="s">
        <v>88</v>
      </c>
      <c r="D1" s="90" t="s">
        <v>89</v>
      </c>
      <c r="E1" s="91" t="s">
        <v>90</v>
      </c>
      <c r="F1" s="91" t="s">
        <v>91</v>
      </c>
      <c r="G1" s="89" t="s">
        <v>92</v>
      </c>
      <c r="H1" s="92" t="s">
        <v>93</v>
      </c>
      <c r="I1" s="92" t="s">
        <v>94</v>
      </c>
      <c r="J1" s="92" t="s">
        <v>95</v>
      </c>
      <c r="K1" s="92" t="s">
        <v>96</v>
      </c>
      <c r="L1" s="89" t="s">
        <v>8</v>
      </c>
    </row>
    <row r="2" spans="1:12" ht="24" customHeight="1" x14ac:dyDescent="0.25">
      <c r="A2" s="95">
        <v>1.01</v>
      </c>
      <c r="B2" s="94" t="s">
        <v>98</v>
      </c>
      <c r="C2" s="97" t="s">
        <v>99</v>
      </c>
      <c r="D2" s="90">
        <v>1</v>
      </c>
      <c r="E2" s="89" t="s">
        <v>100</v>
      </c>
      <c r="F2" s="99" t="s">
        <v>101</v>
      </c>
      <c r="I2" s="92">
        <v>43442</v>
      </c>
      <c r="J2" s="92">
        <v>43442</v>
      </c>
      <c r="K2" s="92">
        <v>43445</v>
      </c>
      <c r="L2" s="89" t="s">
        <v>27</v>
      </c>
    </row>
    <row r="3" spans="1:12" ht="24" customHeight="1" x14ac:dyDescent="0.25">
      <c r="A3" s="95">
        <v>1.02</v>
      </c>
      <c r="B3" s="94" t="s">
        <v>102</v>
      </c>
      <c r="C3" s="97" t="s">
        <v>99</v>
      </c>
      <c r="D3" s="90">
        <v>1</v>
      </c>
      <c r="E3" s="89" t="s">
        <v>100</v>
      </c>
      <c r="F3" s="99" t="s">
        <v>101</v>
      </c>
      <c r="I3" s="92">
        <v>43442</v>
      </c>
      <c r="J3" s="92">
        <v>43444</v>
      </c>
      <c r="K3" s="92">
        <v>43444</v>
      </c>
      <c r="L3" s="89" t="s">
        <v>27</v>
      </c>
    </row>
    <row r="4" spans="1:12" ht="24" customHeight="1" x14ac:dyDescent="0.25">
      <c r="A4" s="100">
        <v>1.03</v>
      </c>
      <c r="B4" s="94" t="s">
        <v>103</v>
      </c>
      <c r="C4" s="96" t="s">
        <v>99</v>
      </c>
      <c r="D4" s="90">
        <v>1</v>
      </c>
      <c r="E4" s="89" t="s">
        <v>100</v>
      </c>
      <c r="F4" s="89" t="s">
        <v>101</v>
      </c>
      <c r="H4" s="92">
        <v>43369</v>
      </c>
      <c r="I4" s="92">
        <v>43435</v>
      </c>
      <c r="J4" s="92">
        <v>43439</v>
      </c>
      <c r="K4" s="92">
        <v>43429</v>
      </c>
      <c r="L4" s="89" t="s">
        <v>27</v>
      </c>
    </row>
    <row r="5" spans="1:12" ht="24" customHeight="1" x14ac:dyDescent="0.25">
      <c r="A5" s="100">
        <v>1.04</v>
      </c>
      <c r="B5" s="94" t="s">
        <v>104</v>
      </c>
      <c r="C5" s="94" t="s">
        <v>99</v>
      </c>
      <c r="D5" s="90">
        <v>1</v>
      </c>
      <c r="E5" s="89" t="s">
        <v>100</v>
      </c>
      <c r="F5" s="99" t="s">
        <v>105</v>
      </c>
      <c r="H5" s="92">
        <v>43369</v>
      </c>
      <c r="I5" s="92">
        <v>43435</v>
      </c>
      <c r="J5" s="92">
        <v>43439</v>
      </c>
      <c r="K5" s="92">
        <v>43429</v>
      </c>
      <c r="L5" s="89" t="s">
        <v>27</v>
      </c>
    </row>
    <row r="6" spans="1:12" ht="24" customHeight="1" x14ac:dyDescent="0.25">
      <c r="A6" s="100">
        <v>1.05</v>
      </c>
      <c r="B6" s="97" t="s">
        <v>106</v>
      </c>
      <c r="D6" s="90">
        <v>1</v>
      </c>
      <c r="E6" s="89" t="s">
        <v>100</v>
      </c>
      <c r="F6" s="99" t="s">
        <v>107</v>
      </c>
      <c r="H6" s="92">
        <v>43369</v>
      </c>
      <c r="I6" s="92">
        <v>43435</v>
      </c>
      <c r="J6" s="92">
        <v>43439</v>
      </c>
      <c r="L6" s="89" t="s">
        <v>27</v>
      </c>
    </row>
    <row r="7" spans="1:12" ht="24" customHeight="1" x14ac:dyDescent="0.25">
      <c r="A7" s="100">
        <v>1.06</v>
      </c>
      <c r="B7" s="97" t="s">
        <v>108</v>
      </c>
      <c r="D7" s="90">
        <v>1</v>
      </c>
      <c r="E7" s="89" t="s">
        <v>100</v>
      </c>
      <c r="F7" s="99" t="s">
        <v>109</v>
      </c>
      <c r="I7" s="92">
        <v>43454</v>
      </c>
      <c r="J7" s="92">
        <v>43480</v>
      </c>
      <c r="L7" s="89" t="s">
        <v>27</v>
      </c>
    </row>
    <row r="8" spans="1:12" ht="24" customHeight="1" x14ac:dyDescent="0.25">
      <c r="A8" s="95">
        <v>1.07</v>
      </c>
      <c r="B8" s="97" t="s">
        <v>110</v>
      </c>
      <c r="D8" s="90">
        <v>1</v>
      </c>
      <c r="E8" s="89" t="s">
        <v>100</v>
      </c>
      <c r="F8" s="89" t="s">
        <v>101</v>
      </c>
      <c r="I8" s="92">
        <v>43480</v>
      </c>
      <c r="J8" s="92">
        <v>43585</v>
      </c>
      <c r="L8" s="89" t="s">
        <v>27</v>
      </c>
    </row>
    <row r="9" spans="1:12" ht="24" customHeight="1" x14ac:dyDescent="0.25">
      <c r="A9" s="100">
        <v>1.08</v>
      </c>
      <c r="B9" s="97" t="s">
        <v>111</v>
      </c>
      <c r="D9" s="90">
        <v>1</v>
      </c>
      <c r="E9" s="89" t="s">
        <v>100</v>
      </c>
      <c r="F9" s="89" t="s">
        <v>101</v>
      </c>
      <c r="H9" s="92">
        <v>43369</v>
      </c>
      <c r="I9" s="92">
        <v>43556</v>
      </c>
      <c r="J9" s="92">
        <v>43585</v>
      </c>
      <c r="L9" s="89" t="s">
        <v>27</v>
      </c>
    </row>
    <row r="10" spans="1:12" ht="24" customHeight="1" x14ac:dyDescent="0.25">
      <c r="A10" s="95">
        <v>1.0900000000000001</v>
      </c>
      <c r="B10" s="94" t="s">
        <v>112</v>
      </c>
      <c r="C10" s="97" t="s">
        <v>99</v>
      </c>
      <c r="D10" s="90">
        <v>1</v>
      </c>
      <c r="E10" s="89" t="s">
        <v>100</v>
      </c>
      <c r="F10" s="99" t="s">
        <v>101</v>
      </c>
      <c r="I10" s="92">
        <v>43437</v>
      </c>
      <c r="J10" s="92">
        <v>43448</v>
      </c>
      <c r="L10" s="89" t="s">
        <v>27</v>
      </c>
    </row>
    <row r="11" spans="1:12" ht="24" customHeight="1" x14ac:dyDescent="0.25">
      <c r="A11" s="100">
        <v>1.1200000000000001</v>
      </c>
      <c r="B11" s="94" t="s">
        <v>113</v>
      </c>
      <c r="D11" s="90">
        <v>1</v>
      </c>
      <c r="E11" s="89" t="s">
        <v>114</v>
      </c>
      <c r="F11" s="99" t="s">
        <v>115</v>
      </c>
      <c r="I11" s="92">
        <v>43423</v>
      </c>
      <c r="J11" s="92">
        <v>43425</v>
      </c>
      <c r="K11" s="92">
        <v>43425</v>
      </c>
      <c r="L11" s="89" t="s">
        <v>27</v>
      </c>
    </row>
    <row r="12" spans="1:12" ht="24" customHeight="1" x14ac:dyDescent="0.25">
      <c r="A12" s="100">
        <v>1.1399999999999999</v>
      </c>
      <c r="B12" s="97" t="s">
        <v>116</v>
      </c>
      <c r="D12" s="90">
        <v>1</v>
      </c>
      <c r="E12" s="99" t="s">
        <v>117</v>
      </c>
      <c r="H12" s="92">
        <v>43369</v>
      </c>
      <c r="J12" s="92">
        <v>43444</v>
      </c>
      <c r="L12" s="89" t="s">
        <v>27</v>
      </c>
    </row>
    <row r="13" spans="1:12" ht="24" customHeight="1" x14ac:dyDescent="0.25">
      <c r="A13" s="100">
        <v>1.2</v>
      </c>
      <c r="B13" s="94" t="s">
        <v>118</v>
      </c>
      <c r="C13" s="94" t="s">
        <v>119</v>
      </c>
      <c r="D13" s="90">
        <v>1</v>
      </c>
      <c r="E13" s="89" t="s">
        <v>100</v>
      </c>
      <c r="F13" s="89" t="s">
        <v>120</v>
      </c>
      <c r="G13" s="89" t="s">
        <v>121</v>
      </c>
      <c r="H13" s="92">
        <v>43424</v>
      </c>
      <c r="I13" s="92">
        <v>43556</v>
      </c>
      <c r="J13" s="92">
        <v>43585</v>
      </c>
      <c r="K13" s="92">
        <v>43430</v>
      </c>
      <c r="L13" s="99" t="s">
        <v>27</v>
      </c>
    </row>
    <row r="14" spans="1:12" ht="24" customHeight="1" x14ac:dyDescent="0.25">
      <c r="A14" s="95">
        <v>2.0299999999999998</v>
      </c>
      <c r="B14" s="94" t="s">
        <v>122</v>
      </c>
      <c r="D14" s="90">
        <v>2</v>
      </c>
      <c r="E14" s="89" t="s">
        <v>114</v>
      </c>
      <c r="F14" s="89" t="s">
        <v>115</v>
      </c>
      <c r="H14" s="92">
        <v>43369</v>
      </c>
      <c r="J14" s="92">
        <v>43405</v>
      </c>
      <c r="K14" s="92">
        <v>43424</v>
      </c>
      <c r="L14" s="89" t="s">
        <v>27</v>
      </c>
    </row>
    <row r="15" spans="1:12" ht="24" customHeight="1" x14ac:dyDescent="0.25">
      <c r="A15" s="100">
        <v>2.04</v>
      </c>
      <c r="B15" s="97" t="s">
        <v>123</v>
      </c>
      <c r="C15" s="97" t="s">
        <v>124</v>
      </c>
      <c r="D15" s="90">
        <v>2</v>
      </c>
      <c r="E15" s="89" t="s">
        <v>114</v>
      </c>
      <c r="F15" s="89" t="s">
        <v>125</v>
      </c>
      <c r="H15" s="92">
        <v>43369</v>
      </c>
      <c r="I15" s="92">
        <v>43433</v>
      </c>
      <c r="J15" s="92">
        <v>43433</v>
      </c>
      <c r="K15" s="92">
        <v>43433</v>
      </c>
      <c r="L15" s="89" t="s">
        <v>27</v>
      </c>
    </row>
    <row r="16" spans="1:12" ht="24" customHeight="1" x14ac:dyDescent="0.25">
      <c r="A16" s="95">
        <v>2.0499999999999998</v>
      </c>
      <c r="B16" s="98" t="s">
        <v>126</v>
      </c>
      <c r="C16" s="94" t="s">
        <v>49</v>
      </c>
      <c r="D16" s="90">
        <v>2</v>
      </c>
      <c r="E16" s="89" t="s">
        <v>114</v>
      </c>
      <c r="F16" s="89" t="s">
        <v>115</v>
      </c>
      <c r="H16" s="92">
        <v>43369</v>
      </c>
      <c r="I16" s="92">
        <v>43433</v>
      </c>
      <c r="J16" s="92">
        <v>43433</v>
      </c>
      <c r="L16" s="89" t="s">
        <v>27</v>
      </c>
    </row>
    <row r="17" spans="1:12" ht="24" customHeight="1" x14ac:dyDescent="0.25">
      <c r="A17" s="95">
        <v>2.06</v>
      </c>
      <c r="B17" s="98" t="s">
        <v>127</v>
      </c>
      <c r="C17" s="94" t="s">
        <v>124</v>
      </c>
      <c r="D17" s="90">
        <v>2</v>
      </c>
      <c r="E17" s="89" t="s">
        <v>114</v>
      </c>
      <c r="F17" s="89" t="s">
        <v>115</v>
      </c>
      <c r="H17" s="92">
        <v>43413</v>
      </c>
      <c r="I17" s="92">
        <v>43433</v>
      </c>
      <c r="J17" s="92">
        <v>43433</v>
      </c>
      <c r="K17" s="92">
        <v>43433</v>
      </c>
      <c r="L17" s="89" t="s">
        <v>27</v>
      </c>
    </row>
    <row r="18" spans="1:12" ht="24" customHeight="1" x14ac:dyDescent="0.25">
      <c r="A18" s="95">
        <v>2.0699999999999998</v>
      </c>
      <c r="B18" s="97" t="s">
        <v>128</v>
      </c>
      <c r="C18" s="97" t="s">
        <v>129</v>
      </c>
      <c r="D18" s="90">
        <v>2</v>
      </c>
      <c r="E18" s="89" t="s">
        <v>100</v>
      </c>
      <c r="F18" s="99" t="s">
        <v>101</v>
      </c>
      <c r="H18" s="92">
        <v>43369</v>
      </c>
      <c r="J18" s="92">
        <v>43420</v>
      </c>
      <c r="K18" s="92">
        <v>43434</v>
      </c>
      <c r="L18" s="89" t="s">
        <v>27</v>
      </c>
    </row>
    <row r="19" spans="1:12" ht="24" customHeight="1" x14ac:dyDescent="0.25">
      <c r="A19" s="95">
        <v>2.08</v>
      </c>
      <c r="B19" s="94" t="s">
        <v>130</v>
      </c>
      <c r="C19" s="94" t="s">
        <v>131</v>
      </c>
      <c r="D19" s="90">
        <v>2</v>
      </c>
      <c r="E19" s="89" t="s">
        <v>100</v>
      </c>
      <c r="F19" s="89" t="s">
        <v>101</v>
      </c>
      <c r="H19" s="92">
        <v>43369</v>
      </c>
      <c r="J19" s="92">
        <v>43420</v>
      </c>
      <c r="K19" s="92">
        <v>43424</v>
      </c>
      <c r="L19" s="89" t="s">
        <v>27</v>
      </c>
    </row>
    <row r="20" spans="1:12" ht="24" customHeight="1" x14ac:dyDescent="0.25">
      <c r="A20" s="95">
        <v>2.09</v>
      </c>
      <c r="B20" s="94" t="s">
        <v>132</v>
      </c>
      <c r="C20" s="94" t="s">
        <v>133</v>
      </c>
      <c r="D20" s="90">
        <v>2</v>
      </c>
      <c r="E20" s="89" t="s">
        <v>100</v>
      </c>
      <c r="F20" s="89" t="s">
        <v>101</v>
      </c>
      <c r="H20" s="92">
        <v>43369</v>
      </c>
      <c r="J20" s="92">
        <v>43434</v>
      </c>
      <c r="K20" s="92">
        <v>43431</v>
      </c>
      <c r="L20" s="89" t="s">
        <v>27</v>
      </c>
    </row>
    <row r="21" spans="1:12" ht="24" customHeight="1" x14ac:dyDescent="0.25">
      <c r="A21" s="95">
        <v>2.1</v>
      </c>
      <c r="B21" s="94" t="s">
        <v>134</v>
      </c>
      <c r="C21" s="94" t="s">
        <v>135</v>
      </c>
      <c r="D21" s="90">
        <v>2</v>
      </c>
      <c r="E21" s="89" t="s">
        <v>100</v>
      </c>
      <c r="F21" s="89" t="s">
        <v>136</v>
      </c>
      <c r="H21" s="92">
        <v>43413</v>
      </c>
      <c r="I21" s="92">
        <v>43418</v>
      </c>
      <c r="J21" s="92">
        <v>43420</v>
      </c>
      <c r="K21" s="92">
        <v>43431</v>
      </c>
      <c r="L21" s="89" t="s">
        <v>27</v>
      </c>
    </row>
    <row r="22" spans="1:12" ht="24" customHeight="1" x14ac:dyDescent="0.25">
      <c r="A22" s="95">
        <v>2.11</v>
      </c>
      <c r="B22" s="97" t="s">
        <v>137</v>
      </c>
      <c r="D22" s="90">
        <v>2</v>
      </c>
      <c r="E22" s="99" t="s">
        <v>114</v>
      </c>
      <c r="F22" s="89" t="s">
        <v>115</v>
      </c>
      <c r="I22" s="92">
        <v>43419</v>
      </c>
      <c r="J22" s="92">
        <v>43434</v>
      </c>
      <c r="K22" s="92">
        <v>43433</v>
      </c>
      <c r="L22" s="89" t="s">
        <v>27</v>
      </c>
    </row>
    <row r="23" spans="1:12" ht="24" customHeight="1" x14ac:dyDescent="0.25">
      <c r="A23" s="95">
        <v>2.12</v>
      </c>
      <c r="B23" s="98" t="s">
        <v>138</v>
      </c>
      <c r="C23" s="97" t="s">
        <v>129</v>
      </c>
      <c r="D23" s="90">
        <v>2</v>
      </c>
      <c r="E23" s="89" t="s">
        <v>139</v>
      </c>
      <c r="F23" s="99" t="s">
        <v>115</v>
      </c>
      <c r="H23" s="92">
        <v>43434</v>
      </c>
      <c r="I23" s="92">
        <v>43434</v>
      </c>
      <c r="J23" s="92">
        <v>43449</v>
      </c>
      <c r="L23" s="89" t="s">
        <v>27</v>
      </c>
    </row>
    <row r="24" spans="1:12" ht="24" customHeight="1" x14ac:dyDescent="0.25">
      <c r="A24" s="95">
        <v>2.2999999999999998</v>
      </c>
      <c r="B24" s="94" t="s">
        <v>140</v>
      </c>
      <c r="C24" s="94" t="s">
        <v>141</v>
      </c>
      <c r="D24" s="90">
        <v>2</v>
      </c>
      <c r="E24" s="89" t="s">
        <v>114</v>
      </c>
      <c r="F24" s="89" t="s">
        <v>115</v>
      </c>
      <c r="G24" s="89" t="s">
        <v>121</v>
      </c>
      <c r="H24" s="92">
        <v>43424</v>
      </c>
      <c r="I24" s="92">
        <v>43433</v>
      </c>
      <c r="J24" s="92">
        <v>43446</v>
      </c>
      <c r="L24" s="89" t="s">
        <v>27</v>
      </c>
    </row>
    <row r="25" spans="1:12" ht="24" customHeight="1" x14ac:dyDescent="0.25">
      <c r="A25" s="95">
        <v>2.31</v>
      </c>
      <c r="B25" s="94" t="s">
        <v>142</v>
      </c>
      <c r="C25" s="94" t="s">
        <v>143</v>
      </c>
      <c r="D25" s="90">
        <v>2</v>
      </c>
      <c r="E25" s="89" t="s">
        <v>115</v>
      </c>
      <c r="F25" s="89" t="s">
        <v>114</v>
      </c>
      <c r="G25" s="89" t="s">
        <v>121</v>
      </c>
      <c r="H25" s="92">
        <v>43424</v>
      </c>
      <c r="I25" s="92">
        <v>43433</v>
      </c>
      <c r="J25" s="92">
        <v>43434</v>
      </c>
      <c r="L25" s="89" t="s">
        <v>27</v>
      </c>
    </row>
    <row r="26" spans="1:12" ht="24" customHeight="1" x14ac:dyDescent="0.25">
      <c r="A26" s="95">
        <v>2.3199999999999998</v>
      </c>
      <c r="B26" s="94" t="s">
        <v>144</v>
      </c>
      <c r="C26" s="94" t="s">
        <v>145</v>
      </c>
      <c r="D26" s="90">
        <v>2</v>
      </c>
      <c r="E26" s="89" t="s">
        <v>146</v>
      </c>
      <c r="F26" s="89" t="s">
        <v>147</v>
      </c>
      <c r="H26" s="92">
        <v>43446</v>
      </c>
      <c r="I26" s="92">
        <v>43446</v>
      </c>
      <c r="J26" s="92">
        <v>43454</v>
      </c>
      <c r="L26" s="89" t="s">
        <v>27</v>
      </c>
    </row>
    <row r="27" spans="1:12" ht="24" customHeight="1" x14ac:dyDescent="0.25">
      <c r="A27" s="95">
        <v>2.33</v>
      </c>
      <c r="B27" s="94" t="s">
        <v>148</v>
      </c>
      <c r="C27" s="94" t="s">
        <v>145</v>
      </c>
      <c r="D27" s="90">
        <v>2</v>
      </c>
      <c r="E27" s="89" t="s">
        <v>100</v>
      </c>
      <c r="F27" s="89" t="s">
        <v>149</v>
      </c>
      <c r="H27" s="92">
        <v>43446</v>
      </c>
      <c r="I27" s="92">
        <v>43446</v>
      </c>
      <c r="J27" s="92">
        <v>43454</v>
      </c>
      <c r="L27" s="89" t="s">
        <v>27</v>
      </c>
    </row>
    <row r="28" spans="1:12" ht="24" customHeight="1" x14ac:dyDescent="0.25">
      <c r="A28" s="95">
        <v>3.01</v>
      </c>
      <c r="B28" s="94" t="s">
        <v>150</v>
      </c>
      <c r="C28" s="94" t="s">
        <v>151</v>
      </c>
      <c r="D28" s="90">
        <v>3</v>
      </c>
      <c r="E28" s="99" t="s">
        <v>114</v>
      </c>
      <c r="F28" s="89" t="s">
        <v>152</v>
      </c>
      <c r="H28" s="92">
        <v>43369</v>
      </c>
      <c r="I28" s="92">
        <v>43425</v>
      </c>
      <c r="J28" s="92">
        <v>43432</v>
      </c>
      <c r="K28" s="92">
        <v>43424</v>
      </c>
      <c r="L28" s="89" t="s">
        <v>27</v>
      </c>
    </row>
    <row r="29" spans="1:12" ht="24" customHeight="1" x14ac:dyDescent="0.25">
      <c r="A29" s="95">
        <v>3.02</v>
      </c>
      <c r="B29" s="94" t="s">
        <v>153</v>
      </c>
      <c r="D29" s="90">
        <v>3</v>
      </c>
      <c r="E29" s="89" t="s">
        <v>154</v>
      </c>
      <c r="F29" s="89" t="s">
        <v>152</v>
      </c>
      <c r="H29" s="92">
        <v>43369</v>
      </c>
      <c r="I29" s="92">
        <v>43425</v>
      </c>
      <c r="J29" s="92">
        <v>43439</v>
      </c>
      <c r="L29" s="89" t="s">
        <v>27</v>
      </c>
    </row>
    <row r="30" spans="1:12" ht="24" customHeight="1" x14ac:dyDescent="0.25">
      <c r="A30" s="95">
        <v>3.03</v>
      </c>
      <c r="B30" s="94" t="s">
        <v>155</v>
      </c>
      <c r="D30" s="90">
        <v>3</v>
      </c>
      <c r="E30" s="89" t="s">
        <v>156</v>
      </c>
      <c r="F30" s="99" t="s">
        <v>115</v>
      </c>
      <c r="H30" s="92">
        <v>43369</v>
      </c>
      <c r="I30" s="92">
        <v>43405</v>
      </c>
      <c r="J30" s="92">
        <v>43405</v>
      </c>
      <c r="K30" s="92">
        <v>43424</v>
      </c>
      <c r="L30" s="89" t="s">
        <v>27</v>
      </c>
    </row>
    <row r="31" spans="1:12" ht="24" customHeight="1" x14ac:dyDescent="0.25">
      <c r="A31" s="95">
        <v>3.05</v>
      </c>
      <c r="B31" s="94" t="s">
        <v>157</v>
      </c>
      <c r="D31" s="90">
        <v>3</v>
      </c>
      <c r="E31" s="89" t="s">
        <v>114</v>
      </c>
      <c r="F31" s="89" t="s">
        <v>152</v>
      </c>
      <c r="H31" s="92">
        <v>43369</v>
      </c>
      <c r="I31" s="92">
        <v>43405</v>
      </c>
      <c r="J31" s="92">
        <v>43411</v>
      </c>
      <c r="K31" s="92">
        <v>43424</v>
      </c>
      <c r="L31" s="89" t="s">
        <v>27</v>
      </c>
    </row>
    <row r="32" spans="1:12" ht="24" customHeight="1" x14ac:dyDescent="0.25">
      <c r="A32" s="95">
        <v>3.06</v>
      </c>
      <c r="B32" s="94" t="s">
        <v>158</v>
      </c>
      <c r="D32" s="90">
        <v>3</v>
      </c>
      <c r="E32" s="89" t="s">
        <v>159</v>
      </c>
      <c r="F32" s="89" t="s">
        <v>152</v>
      </c>
      <c r="H32" s="92">
        <v>43369</v>
      </c>
      <c r="I32" s="92">
        <v>43425</v>
      </c>
      <c r="J32" s="92">
        <v>43556</v>
      </c>
      <c r="K32" s="92">
        <v>43431</v>
      </c>
      <c r="L32" s="89" t="s">
        <v>27</v>
      </c>
    </row>
    <row r="33" spans="1:12" ht="24" customHeight="1" x14ac:dyDescent="0.25">
      <c r="A33" s="95">
        <v>3.13</v>
      </c>
      <c r="B33" s="94" t="s">
        <v>160</v>
      </c>
      <c r="D33" s="90">
        <v>3</v>
      </c>
      <c r="E33" s="89" t="s">
        <v>159</v>
      </c>
      <c r="F33" s="89" t="s">
        <v>152</v>
      </c>
      <c r="H33" s="92">
        <v>43369</v>
      </c>
      <c r="I33" s="92">
        <v>43425</v>
      </c>
      <c r="J33" s="92">
        <v>43432</v>
      </c>
      <c r="K33" s="92">
        <v>43427</v>
      </c>
      <c r="L33" s="89" t="s">
        <v>27</v>
      </c>
    </row>
    <row r="34" spans="1:12" ht="24" customHeight="1" x14ac:dyDescent="0.25">
      <c r="A34" s="95">
        <v>3.15</v>
      </c>
      <c r="B34" s="94" t="s">
        <v>161</v>
      </c>
      <c r="D34" s="90">
        <v>3</v>
      </c>
      <c r="E34" s="89" t="s">
        <v>159</v>
      </c>
      <c r="F34" s="89" t="s">
        <v>152</v>
      </c>
      <c r="H34" s="92">
        <v>43369</v>
      </c>
      <c r="I34" s="92">
        <v>43425</v>
      </c>
      <c r="J34" s="92">
        <v>43432</v>
      </c>
      <c r="K34" s="92">
        <v>43427</v>
      </c>
      <c r="L34" s="89" t="s">
        <v>27</v>
      </c>
    </row>
    <row r="35" spans="1:12" ht="24" customHeight="1" x14ac:dyDescent="0.25">
      <c r="A35" s="95">
        <v>3.17</v>
      </c>
      <c r="B35" s="94" t="s">
        <v>162</v>
      </c>
      <c r="D35" s="90">
        <v>3</v>
      </c>
      <c r="E35" s="89" t="s">
        <v>159</v>
      </c>
      <c r="F35" s="89" t="s">
        <v>152</v>
      </c>
      <c r="H35" s="92">
        <v>43369</v>
      </c>
      <c r="I35" s="92">
        <v>43425</v>
      </c>
      <c r="J35" s="92">
        <v>43432</v>
      </c>
      <c r="K35" s="92">
        <v>43427</v>
      </c>
      <c r="L35" s="89" t="s">
        <v>27</v>
      </c>
    </row>
    <row r="36" spans="1:12" ht="24" customHeight="1" x14ac:dyDescent="0.25">
      <c r="A36" s="95">
        <v>3.18</v>
      </c>
      <c r="B36" s="94" t="s">
        <v>163</v>
      </c>
      <c r="D36" s="90">
        <v>3</v>
      </c>
      <c r="E36" s="89" t="s">
        <v>159</v>
      </c>
      <c r="F36" s="89" t="s">
        <v>152</v>
      </c>
      <c r="H36" s="92">
        <v>43369</v>
      </c>
      <c r="I36" s="92">
        <v>43425</v>
      </c>
      <c r="J36" s="92">
        <v>43432</v>
      </c>
      <c r="K36" s="92">
        <v>43427</v>
      </c>
      <c r="L36" s="89" t="s">
        <v>27</v>
      </c>
    </row>
    <row r="37" spans="1:12" ht="24" customHeight="1" x14ac:dyDescent="0.25">
      <c r="A37" s="95">
        <v>3.22</v>
      </c>
      <c r="B37" s="94" t="s">
        <v>164</v>
      </c>
      <c r="D37" s="90">
        <v>3</v>
      </c>
      <c r="E37" s="89" t="s">
        <v>159</v>
      </c>
      <c r="F37" s="89" t="s">
        <v>152</v>
      </c>
      <c r="H37" s="92">
        <v>43369</v>
      </c>
      <c r="I37" s="92">
        <v>43425</v>
      </c>
      <c r="J37" s="92">
        <v>43432</v>
      </c>
      <c r="K37" s="92">
        <v>43424</v>
      </c>
      <c r="L37" s="89" t="s">
        <v>27</v>
      </c>
    </row>
    <row r="38" spans="1:12" ht="24" customHeight="1" x14ac:dyDescent="0.25">
      <c r="A38" s="95">
        <v>3.27</v>
      </c>
      <c r="B38" s="94" t="s">
        <v>165</v>
      </c>
      <c r="D38" s="90">
        <v>3</v>
      </c>
      <c r="E38" s="89" t="s">
        <v>159</v>
      </c>
      <c r="F38" s="89" t="s">
        <v>152</v>
      </c>
      <c r="H38" s="92">
        <v>43369</v>
      </c>
      <c r="I38" s="92">
        <v>43435</v>
      </c>
      <c r="J38" s="92">
        <v>43439</v>
      </c>
      <c r="K38" s="92">
        <v>43424</v>
      </c>
      <c r="L38" s="89" t="s">
        <v>27</v>
      </c>
    </row>
    <row r="39" spans="1:12" ht="24" customHeight="1" x14ac:dyDescent="0.25">
      <c r="A39" s="95">
        <v>3.28</v>
      </c>
      <c r="B39" s="94" t="s">
        <v>166</v>
      </c>
      <c r="D39" s="90">
        <v>3</v>
      </c>
      <c r="E39" s="89" t="s">
        <v>114</v>
      </c>
      <c r="F39" s="89" t="s">
        <v>115</v>
      </c>
      <c r="H39" s="92">
        <v>43369</v>
      </c>
      <c r="I39" s="92">
        <v>43405</v>
      </c>
      <c r="J39" s="92">
        <v>43441</v>
      </c>
      <c r="K39" s="92">
        <v>43424</v>
      </c>
      <c r="L39" s="89" t="s">
        <v>27</v>
      </c>
    </row>
    <row r="40" spans="1:12" ht="24" customHeight="1" x14ac:dyDescent="0.25">
      <c r="A40" s="95">
        <v>3.32</v>
      </c>
      <c r="B40" s="94" t="s">
        <v>167</v>
      </c>
      <c r="D40" s="90">
        <v>3</v>
      </c>
      <c r="F40" s="89" t="s">
        <v>115</v>
      </c>
      <c r="H40" s="92">
        <v>43369</v>
      </c>
      <c r="I40" s="92">
        <v>43435</v>
      </c>
      <c r="J40" s="92">
        <v>43439</v>
      </c>
      <c r="K40" s="92">
        <v>43424</v>
      </c>
      <c r="L40" s="89" t="s">
        <v>27</v>
      </c>
    </row>
    <row r="41" spans="1:12" ht="24" customHeight="1" x14ac:dyDescent="0.25">
      <c r="A41" s="95">
        <v>3.33</v>
      </c>
      <c r="B41" s="94" t="s">
        <v>168</v>
      </c>
      <c r="D41" s="90">
        <v>3</v>
      </c>
      <c r="F41" s="89" t="s">
        <v>115</v>
      </c>
      <c r="H41" s="92">
        <v>43369</v>
      </c>
      <c r="I41" s="92">
        <v>43405</v>
      </c>
      <c r="J41" s="92">
        <v>43419</v>
      </c>
      <c r="K41" s="92">
        <v>43424</v>
      </c>
      <c r="L41" s="89" t="s">
        <v>27</v>
      </c>
    </row>
    <row r="42" spans="1:12" ht="24" customHeight="1" x14ac:dyDescent="0.25">
      <c r="A42" s="95">
        <v>3.35</v>
      </c>
      <c r="B42" s="94" t="s">
        <v>169</v>
      </c>
      <c r="D42" s="90">
        <v>3</v>
      </c>
      <c r="E42" s="89" t="s">
        <v>159</v>
      </c>
      <c r="F42" s="89" t="s">
        <v>152</v>
      </c>
      <c r="H42" s="92">
        <v>43369</v>
      </c>
      <c r="I42" s="92">
        <v>43556</v>
      </c>
      <c r="J42" s="92">
        <v>43563</v>
      </c>
      <c r="K42" s="92">
        <v>43430</v>
      </c>
      <c r="L42" s="89" t="s">
        <v>27</v>
      </c>
    </row>
    <row r="43" spans="1:12" ht="24" customHeight="1" x14ac:dyDescent="0.25">
      <c r="A43" s="95">
        <v>3.36</v>
      </c>
      <c r="B43" s="94" t="s">
        <v>170</v>
      </c>
      <c r="C43" s="94" t="s">
        <v>151</v>
      </c>
      <c r="D43" s="90">
        <v>3</v>
      </c>
      <c r="E43" s="89" t="s">
        <v>139</v>
      </c>
      <c r="F43" s="89" t="s">
        <v>171</v>
      </c>
      <c r="H43" s="92">
        <v>43369</v>
      </c>
      <c r="I43" s="92">
        <v>43425</v>
      </c>
      <c r="J43" s="92">
        <v>43447</v>
      </c>
      <c r="L43" s="89" t="s">
        <v>27</v>
      </c>
    </row>
    <row r="44" spans="1:12" ht="24" customHeight="1" x14ac:dyDescent="0.25">
      <c r="A44" s="95">
        <v>3.37</v>
      </c>
      <c r="B44" s="94" t="s">
        <v>172</v>
      </c>
      <c r="C44" s="94" t="s">
        <v>173</v>
      </c>
      <c r="D44" s="90">
        <v>3</v>
      </c>
      <c r="E44" s="89" t="s">
        <v>174</v>
      </c>
      <c r="F44" s="89" t="s">
        <v>175</v>
      </c>
      <c r="H44" s="92">
        <v>43369</v>
      </c>
      <c r="I44" s="92">
        <v>43405</v>
      </c>
      <c r="J44" s="92">
        <v>43411</v>
      </c>
      <c r="K44" s="92">
        <v>43432</v>
      </c>
      <c r="L44" s="89" t="s">
        <v>27</v>
      </c>
    </row>
    <row r="45" spans="1:12" ht="24" customHeight="1" x14ac:dyDescent="0.25">
      <c r="A45" s="95">
        <v>3.38</v>
      </c>
      <c r="B45" s="94" t="s">
        <v>176</v>
      </c>
      <c r="C45" s="94" t="s">
        <v>173</v>
      </c>
      <c r="D45" s="90">
        <v>3</v>
      </c>
      <c r="E45" s="89" t="s">
        <v>159</v>
      </c>
      <c r="F45" s="89" t="s">
        <v>152</v>
      </c>
      <c r="H45" s="92">
        <v>43369</v>
      </c>
      <c r="I45" s="92">
        <v>43405</v>
      </c>
      <c r="J45" s="92">
        <v>43411</v>
      </c>
      <c r="K45" s="92">
        <v>43425</v>
      </c>
      <c r="L45" s="89" t="s">
        <v>27</v>
      </c>
    </row>
    <row r="46" spans="1:12" ht="24" customHeight="1" x14ac:dyDescent="0.25">
      <c r="A46" s="95">
        <v>3.41</v>
      </c>
      <c r="B46" s="97" t="s">
        <v>177</v>
      </c>
      <c r="D46" s="90">
        <v>3</v>
      </c>
      <c r="E46" s="89" t="s">
        <v>115</v>
      </c>
      <c r="F46" s="99"/>
      <c r="I46" s="92">
        <v>43423</v>
      </c>
      <c r="J46" s="92">
        <v>43425</v>
      </c>
      <c r="K46" s="92">
        <v>43434</v>
      </c>
      <c r="L46" s="89" t="s">
        <v>27</v>
      </c>
    </row>
    <row r="47" spans="1:12" ht="24" customHeight="1" x14ac:dyDescent="0.25">
      <c r="A47" s="95">
        <v>3.5</v>
      </c>
      <c r="B47" s="94" t="s">
        <v>178</v>
      </c>
      <c r="D47" s="90">
        <v>3</v>
      </c>
      <c r="E47" s="99" t="s">
        <v>159</v>
      </c>
      <c r="F47" s="99" t="s">
        <v>179</v>
      </c>
      <c r="I47" s="92">
        <v>43422</v>
      </c>
      <c r="J47" s="92">
        <v>43426</v>
      </c>
      <c r="K47" s="92">
        <v>43424</v>
      </c>
      <c r="L47" s="89" t="s">
        <v>27</v>
      </c>
    </row>
    <row r="48" spans="1:12" ht="24" customHeight="1" x14ac:dyDescent="0.25">
      <c r="A48" s="95">
        <v>3.51</v>
      </c>
      <c r="B48" s="94" t="s">
        <v>180</v>
      </c>
      <c r="D48" s="90">
        <v>3</v>
      </c>
      <c r="E48" s="89" t="s">
        <v>114</v>
      </c>
      <c r="F48" s="99" t="s">
        <v>115</v>
      </c>
      <c r="I48" s="92">
        <v>43405</v>
      </c>
      <c r="J48" s="92">
        <v>43419</v>
      </c>
      <c r="K48" s="92">
        <v>43424</v>
      </c>
      <c r="L48" s="89" t="s">
        <v>27</v>
      </c>
    </row>
    <row r="49" spans="1:12" ht="24" customHeight="1" x14ac:dyDescent="0.25">
      <c r="A49" s="95">
        <v>3.52</v>
      </c>
      <c r="B49" s="94" t="s">
        <v>181</v>
      </c>
      <c r="D49" s="90">
        <v>3</v>
      </c>
      <c r="E49" s="89" t="s">
        <v>159</v>
      </c>
      <c r="F49" s="99" t="s">
        <v>179</v>
      </c>
      <c r="I49" s="92">
        <v>43419</v>
      </c>
      <c r="J49" s="92">
        <v>43425</v>
      </c>
      <c r="K49" s="92">
        <v>43423</v>
      </c>
      <c r="L49" s="89" t="s">
        <v>27</v>
      </c>
    </row>
    <row r="50" spans="1:12" ht="24" customHeight="1" x14ac:dyDescent="0.25">
      <c r="A50" s="95">
        <v>3.53</v>
      </c>
      <c r="B50" s="94" t="s">
        <v>182</v>
      </c>
      <c r="D50" s="90">
        <v>3</v>
      </c>
      <c r="E50" s="89" t="s">
        <v>114</v>
      </c>
      <c r="F50" s="99" t="s">
        <v>115</v>
      </c>
      <c r="I50" s="92">
        <v>43405</v>
      </c>
      <c r="J50" s="92">
        <v>43419</v>
      </c>
      <c r="K50" s="92">
        <v>43424</v>
      </c>
      <c r="L50" s="89" t="s">
        <v>27</v>
      </c>
    </row>
    <row r="51" spans="1:12" ht="24" customHeight="1" x14ac:dyDescent="0.25">
      <c r="A51" s="95">
        <v>3.54</v>
      </c>
      <c r="B51" s="94" t="s">
        <v>183</v>
      </c>
      <c r="D51" s="90">
        <v>3</v>
      </c>
      <c r="E51" s="89" t="s">
        <v>114</v>
      </c>
      <c r="F51" s="89" t="s">
        <v>115</v>
      </c>
      <c r="I51" s="92">
        <v>43405</v>
      </c>
      <c r="J51" s="92">
        <v>43419</v>
      </c>
      <c r="K51" s="92">
        <v>43424</v>
      </c>
      <c r="L51" s="89" t="s">
        <v>27</v>
      </c>
    </row>
    <row r="52" spans="1:12" ht="24" customHeight="1" x14ac:dyDescent="0.25">
      <c r="A52" s="95">
        <v>3.54</v>
      </c>
      <c r="B52" s="94" t="s">
        <v>184</v>
      </c>
      <c r="D52" s="90">
        <v>3</v>
      </c>
      <c r="E52" s="89" t="s">
        <v>114</v>
      </c>
      <c r="F52" s="89" t="s">
        <v>115</v>
      </c>
      <c r="I52" s="92">
        <v>43405</v>
      </c>
      <c r="J52" s="92">
        <v>43419</v>
      </c>
      <c r="K52" s="92">
        <v>43424</v>
      </c>
      <c r="L52" s="89" t="s">
        <v>27</v>
      </c>
    </row>
    <row r="53" spans="1:12" ht="24" customHeight="1" x14ac:dyDescent="0.25">
      <c r="A53" s="95">
        <v>3.55</v>
      </c>
      <c r="B53" s="94" t="s">
        <v>185</v>
      </c>
      <c r="D53" s="90">
        <v>3</v>
      </c>
      <c r="E53" s="89" t="s">
        <v>114</v>
      </c>
      <c r="F53" s="89" t="s">
        <v>115</v>
      </c>
      <c r="I53" s="92">
        <v>43405</v>
      </c>
      <c r="J53" s="92">
        <v>43419</v>
      </c>
      <c r="K53" s="92">
        <v>43424</v>
      </c>
      <c r="L53" s="89" t="s">
        <v>27</v>
      </c>
    </row>
    <row r="54" spans="1:12" ht="24" customHeight="1" x14ac:dyDescent="0.25">
      <c r="A54" s="95">
        <v>3.56</v>
      </c>
      <c r="B54" s="94" t="s">
        <v>186</v>
      </c>
      <c r="D54" s="90">
        <v>3</v>
      </c>
      <c r="E54" s="89" t="s">
        <v>114</v>
      </c>
      <c r="F54" s="99" t="s">
        <v>115</v>
      </c>
      <c r="I54" s="92">
        <v>43405</v>
      </c>
      <c r="J54" s="92">
        <v>43419</v>
      </c>
      <c r="K54" s="92">
        <v>43424</v>
      </c>
      <c r="L54" s="89" t="s">
        <v>27</v>
      </c>
    </row>
    <row r="55" spans="1:12" ht="24" customHeight="1" x14ac:dyDescent="0.25">
      <c r="A55" s="95">
        <v>3.57</v>
      </c>
      <c r="B55" s="94" t="s">
        <v>187</v>
      </c>
      <c r="D55" s="90">
        <v>3</v>
      </c>
      <c r="E55" s="89" t="s">
        <v>114</v>
      </c>
      <c r="F55" s="99" t="s">
        <v>115</v>
      </c>
      <c r="I55" s="92">
        <v>43405</v>
      </c>
      <c r="J55" s="92">
        <v>43419</v>
      </c>
      <c r="K55" s="92">
        <v>43424</v>
      </c>
      <c r="L55" s="89" t="s">
        <v>27</v>
      </c>
    </row>
    <row r="56" spans="1:12" ht="24" customHeight="1" x14ac:dyDescent="0.25">
      <c r="A56" s="95">
        <v>3.58</v>
      </c>
      <c r="B56" s="94" t="s">
        <v>188</v>
      </c>
      <c r="D56" s="90">
        <v>3</v>
      </c>
      <c r="E56" s="89" t="s">
        <v>114</v>
      </c>
      <c r="F56" s="99" t="s">
        <v>115</v>
      </c>
      <c r="I56" s="92">
        <v>43405</v>
      </c>
      <c r="J56" s="92">
        <v>43419</v>
      </c>
      <c r="K56" s="92">
        <v>43424</v>
      </c>
      <c r="L56" s="89" t="s">
        <v>27</v>
      </c>
    </row>
    <row r="57" spans="1:12" ht="24" customHeight="1" x14ac:dyDescent="0.25">
      <c r="A57" s="95">
        <v>3.59</v>
      </c>
      <c r="B57" s="94" t="s">
        <v>189</v>
      </c>
      <c r="D57" s="90">
        <v>3</v>
      </c>
      <c r="E57" s="89" t="s">
        <v>114</v>
      </c>
      <c r="F57" s="99" t="s">
        <v>115</v>
      </c>
      <c r="I57" s="92">
        <v>43405</v>
      </c>
      <c r="J57" s="92">
        <v>43419</v>
      </c>
      <c r="K57" s="92">
        <v>43425</v>
      </c>
      <c r="L57" s="89" t="s">
        <v>27</v>
      </c>
    </row>
    <row r="58" spans="1:12" ht="24" customHeight="1" x14ac:dyDescent="0.25">
      <c r="A58" s="95">
        <v>3.6</v>
      </c>
      <c r="B58" s="94" t="s">
        <v>190</v>
      </c>
      <c r="D58" s="90">
        <v>3</v>
      </c>
      <c r="E58" s="89" t="s">
        <v>114</v>
      </c>
      <c r="F58" s="99" t="s">
        <v>115</v>
      </c>
      <c r="I58" s="92">
        <v>43405</v>
      </c>
      <c r="J58" s="92">
        <v>43419</v>
      </c>
      <c r="K58" s="92">
        <v>43424</v>
      </c>
      <c r="L58" s="89" t="s">
        <v>27</v>
      </c>
    </row>
    <row r="59" spans="1:12" ht="24" customHeight="1" x14ac:dyDescent="0.25">
      <c r="A59" s="95">
        <v>4.01</v>
      </c>
      <c r="B59" s="94" t="s">
        <v>191</v>
      </c>
      <c r="C59" s="97" t="s">
        <v>192</v>
      </c>
      <c r="D59" s="90">
        <v>4</v>
      </c>
      <c r="E59" s="89" t="s">
        <v>174</v>
      </c>
      <c r="F59" s="89" t="s">
        <v>193</v>
      </c>
      <c r="H59" s="92">
        <v>43369</v>
      </c>
      <c r="I59" s="92">
        <v>43405</v>
      </c>
      <c r="J59" s="92">
        <v>43411</v>
      </c>
      <c r="L59" s="89" t="s">
        <v>27</v>
      </c>
    </row>
    <row r="60" spans="1:12" ht="24" customHeight="1" x14ac:dyDescent="0.25">
      <c r="A60" s="95">
        <v>4.03</v>
      </c>
      <c r="B60" s="94" t="s">
        <v>194</v>
      </c>
      <c r="C60" s="94" t="s">
        <v>195</v>
      </c>
      <c r="D60" s="90">
        <v>4</v>
      </c>
      <c r="E60" s="89" t="s">
        <v>115</v>
      </c>
      <c r="H60" s="92">
        <v>43413</v>
      </c>
      <c r="I60" s="92">
        <v>43411</v>
      </c>
      <c r="J60" s="92">
        <v>43411</v>
      </c>
      <c r="K60" s="92">
        <v>43411</v>
      </c>
      <c r="L60" s="89" t="s">
        <v>27</v>
      </c>
    </row>
    <row r="61" spans="1:12" ht="24" customHeight="1" x14ac:dyDescent="0.25">
      <c r="A61" s="95">
        <v>4.04</v>
      </c>
      <c r="B61" s="94" t="s">
        <v>196</v>
      </c>
      <c r="C61" s="94" t="s">
        <v>197</v>
      </c>
      <c r="D61" s="90">
        <v>4</v>
      </c>
      <c r="E61" s="89" t="s">
        <v>198</v>
      </c>
      <c r="H61" s="92">
        <v>43412</v>
      </c>
      <c r="I61" s="92">
        <v>43412</v>
      </c>
      <c r="J61" s="92">
        <v>43412</v>
      </c>
      <c r="K61" s="92">
        <v>43412</v>
      </c>
      <c r="L61" s="89" t="s">
        <v>27</v>
      </c>
    </row>
    <row r="62" spans="1:12" ht="24" customHeight="1" x14ac:dyDescent="0.25">
      <c r="A62" s="95">
        <v>4.05</v>
      </c>
      <c r="B62" s="98" t="s">
        <v>199</v>
      </c>
      <c r="C62" s="94" t="s">
        <v>197</v>
      </c>
      <c r="D62" s="90">
        <v>4</v>
      </c>
      <c r="E62" s="89" t="s">
        <v>200</v>
      </c>
      <c r="H62" s="92">
        <v>43413</v>
      </c>
      <c r="J62" s="92">
        <v>43418</v>
      </c>
      <c r="K62" s="92">
        <v>43418</v>
      </c>
      <c r="L62" s="89" t="s">
        <v>27</v>
      </c>
    </row>
    <row r="63" spans="1:12" ht="24" customHeight="1" x14ac:dyDescent="0.25">
      <c r="A63" s="95">
        <v>4.0599999999999996</v>
      </c>
      <c r="B63" s="94" t="s">
        <v>201</v>
      </c>
      <c r="C63" s="94" t="s">
        <v>202</v>
      </c>
      <c r="D63" s="90">
        <v>4</v>
      </c>
      <c r="E63" s="89" t="s">
        <v>203</v>
      </c>
      <c r="H63" s="92">
        <v>43413</v>
      </c>
      <c r="J63" s="92">
        <v>43419</v>
      </c>
      <c r="K63" s="92">
        <v>43419</v>
      </c>
      <c r="L63" s="89" t="s">
        <v>27</v>
      </c>
    </row>
    <row r="64" spans="1:12" ht="24" customHeight="1" x14ac:dyDescent="0.25">
      <c r="A64" s="95">
        <v>4.07</v>
      </c>
      <c r="B64" s="98" t="s">
        <v>204</v>
      </c>
      <c r="C64" s="94" t="s">
        <v>202</v>
      </c>
      <c r="D64" s="90">
        <v>4</v>
      </c>
      <c r="E64" s="89" t="s">
        <v>174</v>
      </c>
      <c r="F64" s="89" t="s">
        <v>175</v>
      </c>
      <c r="H64" s="92">
        <v>43413</v>
      </c>
      <c r="I64" s="92">
        <v>43434</v>
      </c>
      <c r="J64" s="92">
        <v>43441</v>
      </c>
      <c r="K64" s="92">
        <v>43441</v>
      </c>
      <c r="L64" s="89" t="s">
        <v>27</v>
      </c>
    </row>
    <row r="65" spans="1:12" ht="24" customHeight="1" x14ac:dyDescent="0.25">
      <c r="A65" s="95">
        <v>4.08</v>
      </c>
      <c r="B65" s="98" t="s">
        <v>205</v>
      </c>
      <c r="C65" s="94" t="s">
        <v>202</v>
      </c>
      <c r="D65" s="90">
        <v>4</v>
      </c>
      <c r="E65" s="89" t="s">
        <v>174</v>
      </c>
      <c r="F65" s="89" t="s">
        <v>175</v>
      </c>
      <c r="H65" s="92">
        <v>43413</v>
      </c>
      <c r="J65" s="92">
        <v>43434</v>
      </c>
      <c r="K65" s="92">
        <v>43434</v>
      </c>
      <c r="L65" s="89" t="s">
        <v>27</v>
      </c>
    </row>
    <row r="66" spans="1:12" ht="24" customHeight="1" x14ac:dyDescent="0.25">
      <c r="A66" s="95">
        <v>4.09</v>
      </c>
      <c r="B66" s="94" t="s">
        <v>205</v>
      </c>
      <c r="C66" s="94" t="s">
        <v>206</v>
      </c>
      <c r="D66" s="90">
        <v>4</v>
      </c>
      <c r="E66" s="89" t="s">
        <v>174</v>
      </c>
      <c r="F66" s="89" t="s">
        <v>175</v>
      </c>
      <c r="H66" s="92">
        <v>43413</v>
      </c>
      <c r="J66" s="92">
        <v>43454</v>
      </c>
      <c r="L66" s="89" t="s">
        <v>27</v>
      </c>
    </row>
    <row r="67" spans="1:12" ht="24" customHeight="1" x14ac:dyDescent="0.25">
      <c r="A67" s="95">
        <v>4.1100000000000003</v>
      </c>
      <c r="B67" s="98" t="s">
        <v>207</v>
      </c>
      <c r="C67" s="94" t="s">
        <v>208</v>
      </c>
      <c r="D67" s="90">
        <v>4</v>
      </c>
      <c r="E67" s="89" t="s">
        <v>174</v>
      </c>
      <c r="H67" s="92">
        <v>43413</v>
      </c>
      <c r="I67" s="92">
        <v>43413</v>
      </c>
      <c r="J67" s="92">
        <v>43431</v>
      </c>
      <c r="K67" s="92">
        <v>43437</v>
      </c>
      <c r="L67" s="89" t="s">
        <v>27</v>
      </c>
    </row>
    <row r="68" spans="1:12" ht="24" customHeight="1" x14ac:dyDescent="0.25">
      <c r="A68" s="95">
        <v>4.12</v>
      </c>
      <c r="B68" s="94" t="s">
        <v>209</v>
      </c>
      <c r="C68" s="94" t="s">
        <v>202</v>
      </c>
      <c r="D68" s="90">
        <v>4</v>
      </c>
      <c r="E68" s="89" t="s">
        <v>174</v>
      </c>
      <c r="F68" s="89" t="s">
        <v>175</v>
      </c>
      <c r="H68" s="92">
        <v>43413</v>
      </c>
      <c r="J68" s="92">
        <v>43449</v>
      </c>
      <c r="L68" s="89" t="s">
        <v>27</v>
      </c>
    </row>
    <row r="69" spans="1:12" ht="24" customHeight="1" x14ac:dyDescent="0.25">
      <c r="A69" s="100">
        <v>4.13</v>
      </c>
      <c r="B69" s="94" t="s">
        <v>210</v>
      </c>
      <c r="C69" s="94" t="s">
        <v>202</v>
      </c>
      <c r="D69" s="90">
        <v>4</v>
      </c>
      <c r="E69" s="89" t="s">
        <v>174</v>
      </c>
      <c r="F69" s="89" t="s">
        <v>175</v>
      </c>
      <c r="H69" s="92">
        <v>43413</v>
      </c>
      <c r="I69" s="92">
        <v>43433</v>
      </c>
      <c r="J69" s="92">
        <v>43433</v>
      </c>
      <c r="K69" s="92">
        <v>43433</v>
      </c>
      <c r="L69" s="89" t="s">
        <v>27</v>
      </c>
    </row>
    <row r="70" spans="1:12" ht="24" customHeight="1" x14ac:dyDescent="0.25">
      <c r="A70" s="95">
        <v>4.1399999999999997</v>
      </c>
      <c r="B70" s="94" t="s">
        <v>211</v>
      </c>
      <c r="C70" s="94" t="s">
        <v>212</v>
      </c>
      <c r="D70" s="90">
        <v>4</v>
      </c>
      <c r="E70" s="89" t="s">
        <v>174</v>
      </c>
      <c r="H70" s="92">
        <v>43413</v>
      </c>
      <c r="J70" s="92">
        <v>43430</v>
      </c>
      <c r="K70" s="92">
        <v>43430</v>
      </c>
      <c r="L70" s="89" t="s">
        <v>27</v>
      </c>
    </row>
    <row r="71" spans="1:12" ht="24" customHeight="1" x14ac:dyDescent="0.25">
      <c r="A71" s="95">
        <v>4.1500000000000004</v>
      </c>
      <c r="B71" s="94" t="s">
        <v>213</v>
      </c>
      <c r="C71" s="94" t="s">
        <v>202</v>
      </c>
      <c r="D71" s="90">
        <v>4</v>
      </c>
      <c r="E71" s="89" t="s">
        <v>174</v>
      </c>
      <c r="F71" s="89" t="s">
        <v>175</v>
      </c>
      <c r="H71" s="92">
        <v>43413</v>
      </c>
      <c r="J71" s="92">
        <v>43439</v>
      </c>
      <c r="K71" s="92">
        <v>43439</v>
      </c>
      <c r="L71" s="89" t="s">
        <v>27</v>
      </c>
    </row>
    <row r="72" spans="1:12" ht="24" customHeight="1" x14ac:dyDescent="0.25">
      <c r="A72" s="95">
        <v>4.16</v>
      </c>
      <c r="B72" s="94" t="s">
        <v>214</v>
      </c>
      <c r="C72" s="94" t="s">
        <v>202</v>
      </c>
      <c r="D72" s="90">
        <v>4</v>
      </c>
      <c r="E72" s="89" t="s">
        <v>174</v>
      </c>
      <c r="F72" s="89" t="s">
        <v>175</v>
      </c>
      <c r="H72" s="92">
        <v>43413</v>
      </c>
      <c r="J72" s="92">
        <v>43449</v>
      </c>
      <c r="L72" s="89" t="s">
        <v>27</v>
      </c>
    </row>
    <row r="73" spans="1:12" ht="24" customHeight="1" x14ac:dyDescent="0.25">
      <c r="A73" s="95">
        <v>4.17</v>
      </c>
      <c r="B73" s="94" t="s">
        <v>215</v>
      </c>
      <c r="C73" s="94" t="s">
        <v>202</v>
      </c>
      <c r="D73" s="90">
        <v>4</v>
      </c>
      <c r="E73" s="89" t="s">
        <v>174</v>
      </c>
      <c r="F73" s="89" t="s">
        <v>175</v>
      </c>
      <c r="H73" s="92">
        <v>43413</v>
      </c>
      <c r="I73" s="92">
        <v>43447</v>
      </c>
      <c r="J73" s="92">
        <v>43447</v>
      </c>
      <c r="L73" s="89" t="s">
        <v>27</v>
      </c>
    </row>
    <row r="74" spans="1:12" ht="24" customHeight="1" x14ac:dyDescent="0.25">
      <c r="A74" s="95">
        <v>4.18</v>
      </c>
      <c r="B74" s="94" t="s">
        <v>216</v>
      </c>
      <c r="C74" s="94" t="s">
        <v>202</v>
      </c>
      <c r="D74" s="90">
        <v>4</v>
      </c>
      <c r="E74" s="89" t="s">
        <v>174</v>
      </c>
      <c r="F74" s="89" t="s">
        <v>175</v>
      </c>
      <c r="H74" s="92">
        <v>43413</v>
      </c>
      <c r="I74" s="92">
        <v>43439</v>
      </c>
      <c r="J74" s="92">
        <v>43439</v>
      </c>
      <c r="K74" s="92">
        <v>43439</v>
      </c>
      <c r="L74" s="89" t="s">
        <v>27</v>
      </c>
    </row>
    <row r="75" spans="1:12" ht="24" customHeight="1" x14ac:dyDescent="0.25">
      <c r="A75" s="95">
        <v>4.1900000000000004</v>
      </c>
      <c r="B75" s="94" t="s">
        <v>217</v>
      </c>
      <c r="C75" s="94" t="s">
        <v>206</v>
      </c>
      <c r="D75" s="90">
        <v>4</v>
      </c>
      <c r="E75" s="89" t="s">
        <v>174</v>
      </c>
      <c r="F75" s="89" t="s">
        <v>175</v>
      </c>
      <c r="H75" s="92">
        <v>43413</v>
      </c>
      <c r="J75" s="92">
        <v>43449</v>
      </c>
      <c r="L75" s="89" t="s">
        <v>27</v>
      </c>
    </row>
    <row r="76" spans="1:12" ht="24" customHeight="1" x14ac:dyDescent="0.25">
      <c r="A76" s="95">
        <v>4.2</v>
      </c>
      <c r="B76" s="94" t="s">
        <v>218</v>
      </c>
      <c r="C76" s="94" t="s">
        <v>202</v>
      </c>
      <c r="D76" s="90">
        <v>4</v>
      </c>
      <c r="E76" s="89" t="s">
        <v>174</v>
      </c>
      <c r="F76" s="89" t="s">
        <v>175</v>
      </c>
      <c r="H76" s="92">
        <v>43413</v>
      </c>
      <c r="J76" s="92">
        <v>43449</v>
      </c>
      <c r="L76" s="89" t="s">
        <v>27</v>
      </c>
    </row>
    <row r="77" spans="1:12" ht="24" customHeight="1" x14ac:dyDescent="0.25">
      <c r="A77" s="95">
        <v>4.21</v>
      </c>
      <c r="B77" s="94" t="s">
        <v>219</v>
      </c>
      <c r="C77" s="94" t="s">
        <v>202</v>
      </c>
      <c r="D77" s="90">
        <v>4</v>
      </c>
      <c r="E77" s="89" t="s">
        <v>220</v>
      </c>
      <c r="F77" s="89" t="s">
        <v>221</v>
      </c>
      <c r="H77" s="92">
        <v>43413</v>
      </c>
      <c r="J77" s="92">
        <v>43449</v>
      </c>
      <c r="L77" s="89" t="s">
        <v>27</v>
      </c>
    </row>
    <row r="78" spans="1:12" ht="24" customHeight="1" x14ac:dyDescent="0.25">
      <c r="A78" s="95">
        <v>4.22</v>
      </c>
      <c r="B78" s="94" t="s">
        <v>222</v>
      </c>
      <c r="C78" s="94" t="s">
        <v>197</v>
      </c>
      <c r="D78" s="90">
        <v>4</v>
      </c>
      <c r="E78" s="89" t="s">
        <v>223</v>
      </c>
      <c r="F78" s="89" t="s">
        <v>221</v>
      </c>
      <c r="H78" s="92">
        <v>43413</v>
      </c>
      <c r="J78" s="92">
        <v>43446</v>
      </c>
      <c r="L78" s="89" t="s">
        <v>27</v>
      </c>
    </row>
    <row r="79" spans="1:12" ht="24" customHeight="1" x14ac:dyDescent="0.25">
      <c r="A79" s="95">
        <v>4.2300000000000004</v>
      </c>
      <c r="B79" s="94" t="s">
        <v>211</v>
      </c>
      <c r="C79" s="94" t="s">
        <v>197</v>
      </c>
      <c r="D79" s="90">
        <v>4</v>
      </c>
      <c r="E79" s="89" t="s">
        <v>100</v>
      </c>
      <c r="F79" s="89" t="s">
        <v>221</v>
      </c>
      <c r="H79" s="92">
        <v>43413</v>
      </c>
      <c r="J79" s="92">
        <v>43451</v>
      </c>
      <c r="L79" s="89" t="s">
        <v>27</v>
      </c>
    </row>
    <row r="80" spans="1:12" ht="24" customHeight="1" x14ac:dyDescent="0.25">
      <c r="A80" s="95">
        <v>4.24</v>
      </c>
      <c r="B80" s="94" t="s">
        <v>224</v>
      </c>
      <c r="C80" s="94" t="s">
        <v>225</v>
      </c>
      <c r="D80" s="90">
        <v>4</v>
      </c>
      <c r="E80" s="89" t="s">
        <v>226</v>
      </c>
      <c r="H80" s="92">
        <v>43413</v>
      </c>
      <c r="J80" s="92">
        <v>43431</v>
      </c>
      <c r="L80" s="89" t="s">
        <v>27</v>
      </c>
    </row>
    <row r="81" spans="1:32" ht="24" customHeight="1" x14ac:dyDescent="0.25">
      <c r="A81" s="95">
        <v>4.25</v>
      </c>
      <c r="B81" s="94" t="s">
        <v>227</v>
      </c>
      <c r="C81" s="94" t="s">
        <v>228</v>
      </c>
      <c r="D81" s="90">
        <v>4</v>
      </c>
      <c r="E81" s="89" t="s">
        <v>174</v>
      </c>
      <c r="F81" s="89" t="s">
        <v>175</v>
      </c>
      <c r="H81" s="92">
        <v>43413</v>
      </c>
      <c r="J81" s="92">
        <v>43449</v>
      </c>
      <c r="L81" s="89" t="s">
        <v>27</v>
      </c>
    </row>
    <row r="82" spans="1:32" ht="24" customHeight="1" x14ac:dyDescent="0.25">
      <c r="A82" s="95">
        <v>4.26</v>
      </c>
      <c r="B82" s="94" t="s">
        <v>229</v>
      </c>
      <c r="D82" s="90">
        <v>4</v>
      </c>
      <c r="E82" s="89" t="s">
        <v>174</v>
      </c>
      <c r="F82" s="89" t="s">
        <v>175</v>
      </c>
      <c r="H82" s="92">
        <v>43413</v>
      </c>
      <c r="J82" s="92">
        <v>43449</v>
      </c>
      <c r="L82" s="89" t="s">
        <v>27</v>
      </c>
    </row>
    <row r="83" spans="1:32" ht="24" customHeight="1" x14ac:dyDescent="0.25">
      <c r="A83" s="95">
        <v>4.2699999999999996</v>
      </c>
      <c r="B83" s="94" t="s">
        <v>230</v>
      </c>
      <c r="D83" s="90">
        <v>4</v>
      </c>
      <c r="E83" s="89" t="s">
        <v>174</v>
      </c>
      <c r="F83" s="89" t="s">
        <v>175</v>
      </c>
      <c r="H83" s="92">
        <v>43413</v>
      </c>
      <c r="J83" s="92">
        <v>43449</v>
      </c>
      <c r="L83" s="89" t="s">
        <v>27</v>
      </c>
    </row>
    <row r="84" spans="1:32" ht="24" customHeight="1" x14ac:dyDescent="0.25">
      <c r="A84" s="95">
        <v>4.28</v>
      </c>
      <c r="B84" s="94" t="s">
        <v>222</v>
      </c>
      <c r="C84" s="94" t="s">
        <v>197</v>
      </c>
      <c r="D84" s="90">
        <v>4</v>
      </c>
      <c r="E84" s="89" t="s">
        <v>174</v>
      </c>
      <c r="F84" s="89" t="s">
        <v>175</v>
      </c>
      <c r="H84" s="92">
        <v>43413</v>
      </c>
      <c r="J84" s="92">
        <v>43474</v>
      </c>
      <c r="L84" s="89" t="s">
        <v>27</v>
      </c>
    </row>
    <row r="85" spans="1:32" ht="24" customHeight="1" x14ac:dyDescent="0.25">
      <c r="A85" s="100">
        <v>4.29</v>
      </c>
      <c r="B85" s="94" t="s">
        <v>211</v>
      </c>
      <c r="C85" s="94" t="s">
        <v>197</v>
      </c>
      <c r="D85" s="90">
        <v>4</v>
      </c>
      <c r="E85" s="89" t="s">
        <v>100</v>
      </c>
      <c r="F85" s="89" t="s">
        <v>221</v>
      </c>
      <c r="H85" s="92">
        <v>43413</v>
      </c>
      <c r="J85" s="92">
        <v>43493</v>
      </c>
      <c r="L85" s="89" t="s">
        <v>27</v>
      </c>
    </row>
    <row r="86" spans="1:32" ht="24" customHeight="1" x14ac:dyDescent="0.25">
      <c r="A86" s="95">
        <v>4.3</v>
      </c>
      <c r="B86" s="94" t="s">
        <v>231</v>
      </c>
      <c r="C86" s="94" t="s">
        <v>232</v>
      </c>
      <c r="D86" s="90">
        <v>4</v>
      </c>
      <c r="E86" s="89" t="s">
        <v>114</v>
      </c>
      <c r="F86" s="89" t="s">
        <v>221</v>
      </c>
      <c r="H86" s="92">
        <v>43424</v>
      </c>
      <c r="I86" s="92">
        <v>43437</v>
      </c>
      <c r="J86" s="92">
        <v>43437</v>
      </c>
      <c r="K86" s="92">
        <v>43437</v>
      </c>
      <c r="L86" s="89" t="s">
        <v>27</v>
      </c>
    </row>
    <row r="87" spans="1:32" ht="24" customHeight="1" x14ac:dyDescent="0.25">
      <c r="A87" s="95">
        <v>4.3099999999999996</v>
      </c>
      <c r="B87" s="94" t="s">
        <v>233</v>
      </c>
      <c r="C87" s="94" t="s">
        <v>232</v>
      </c>
      <c r="D87" s="90">
        <v>4</v>
      </c>
      <c r="E87" s="89" t="s">
        <v>115</v>
      </c>
      <c r="F87" s="89" t="s">
        <v>175</v>
      </c>
      <c r="H87" s="92">
        <v>43432</v>
      </c>
      <c r="I87" s="92">
        <v>43444</v>
      </c>
      <c r="J87" s="92">
        <v>43444</v>
      </c>
      <c r="K87" s="92">
        <v>43444</v>
      </c>
      <c r="L87" s="89" t="s">
        <v>27</v>
      </c>
    </row>
    <row r="88" spans="1:32" ht="24" customHeight="1" x14ac:dyDescent="0.25">
      <c r="A88" s="95">
        <v>4.32</v>
      </c>
      <c r="B88" s="94" t="s">
        <v>234</v>
      </c>
      <c r="C88" s="94" t="s">
        <v>232</v>
      </c>
      <c r="D88" s="90">
        <v>4</v>
      </c>
      <c r="E88" s="89" t="s">
        <v>114</v>
      </c>
      <c r="F88" s="89" t="s">
        <v>221</v>
      </c>
      <c r="J88" s="92">
        <v>43449</v>
      </c>
      <c r="L88" s="89" t="s">
        <v>27</v>
      </c>
    </row>
    <row r="89" spans="1:32" ht="24" customHeight="1" x14ac:dyDescent="0.25">
      <c r="A89" s="95">
        <v>4.5</v>
      </c>
      <c r="B89" s="94" t="s">
        <v>235</v>
      </c>
      <c r="C89" s="94" t="s">
        <v>236</v>
      </c>
      <c r="D89" s="90">
        <v>4</v>
      </c>
      <c r="E89" s="89" t="s">
        <v>174</v>
      </c>
      <c r="F89" s="89" t="s">
        <v>237</v>
      </c>
      <c r="H89" s="92">
        <v>43437</v>
      </c>
      <c r="I89" s="92">
        <v>43437</v>
      </c>
      <c r="J89" s="92">
        <v>43441</v>
      </c>
      <c r="L89" s="89" t="s">
        <v>27</v>
      </c>
    </row>
    <row r="90" spans="1:32" ht="24" customHeight="1" x14ac:dyDescent="0.25">
      <c r="A90" s="95">
        <v>4.51</v>
      </c>
      <c r="B90" s="94" t="s">
        <v>238</v>
      </c>
      <c r="D90" s="90">
        <v>4</v>
      </c>
      <c r="E90" s="89" t="s">
        <v>100</v>
      </c>
      <c r="H90" s="92">
        <v>43445</v>
      </c>
      <c r="I90" s="92">
        <v>43445</v>
      </c>
      <c r="J90" s="92">
        <v>43465</v>
      </c>
      <c r="L90" s="89" t="s">
        <v>27</v>
      </c>
    </row>
    <row r="91" spans="1:32" ht="38.25" customHeight="1" x14ac:dyDescent="0.25">
      <c r="A91" s="95">
        <v>5.01</v>
      </c>
      <c r="B91" s="94" t="s">
        <v>239</v>
      </c>
      <c r="D91" s="90">
        <v>5</v>
      </c>
      <c r="E91" s="89" t="s">
        <v>240</v>
      </c>
      <c r="F91" s="89" t="s">
        <v>115</v>
      </c>
      <c r="H91" s="92">
        <v>43369</v>
      </c>
      <c r="I91" s="92">
        <v>43328</v>
      </c>
      <c r="J91" s="92">
        <v>43328</v>
      </c>
      <c r="K91" s="92">
        <v>43424</v>
      </c>
      <c r="L91" s="89" t="s">
        <v>27</v>
      </c>
    </row>
    <row r="92" spans="1:32" ht="25.5" x14ac:dyDescent="0.25">
      <c r="A92" s="95">
        <v>5.0199999999999996</v>
      </c>
      <c r="B92" s="94" t="s">
        <v>241</v>
      </c>
      <c r="D92" s="90">
        <v>5</v>
      </c>
      <c r="E92" s="89" t="s">
        <v>240</v>
      </c>
      <c r="F92" s="89" t="s">
        <v>115</v>
      </c>
      <c r="H92" s="92">
        <v>43369</v>
      </c>
      <c r="I92" s="92">
        <v>43328</v>
      </c>
      <c r="J92" s="92">
        <v>43328</v>
      </c>
      <c r="K92" s="92">
        <v>43424</v>
      </c>
      <c r="L92" s="89" t="s">
        <v>27</v>
      </c>
    </row>
    <row r="93" spans="1:32" ht="25.5" x14ac:dyDescent="0.25">
      <c r="A93" s="95">
        <v>5.03</v>
      </c>
      <c r="B93" s="94" t="s">
        <v>242</v>
      </c>
      <c r="D93" s="90">
        <v>5</v>
      </c>
      <c r="E93" s="89" t="s">
        <v>240</v>
      </c>
      <c r="F93" s="89" t="s">
        <v>115</v>
      </c>
      <c r="H93" s="92">
        <v>43369</v>
      </c>
      <c r="I93" s="92">
        <v>43328</v>
      </c>
      <c r="J93" s="92">
        <v>43328</v>
      </c>
      <c r="K93" s="92">
        <v>43424</v>
      </c>
      <c r="L93" s="89" t="s">
        <v>27</v>
      </c>
    </row>
    <row r="94" spans="1:32" ht="60.75" customHeight="1" x14ac:dyDescent="0.25">
      <c r="A94" s="95">
        <v>5.04</v>
      </c>
      <c r="B94" s="94" t="s">
        <v>243</v>
      </c>
      <c r="D94" s="90">
        <v>5</v>
      </c>
      <c r="E94" s="89" t="s">
        <v>240</v>
      </c>
      <c r="F94" s="89" t="s">
        <v>115</v>
      </c>
      <c r="H94" s="92">
        <v>43369</v>
      </c>
      <c r="I94" s="92">
        <v>43328</v>
      </c>
      <c r="J94" s="92">
        <v>43328</v>
      </c>
      <c r="K94" s="92">
        <v>43424</v>
      </c>
      <c r="L94" s="89" t="s">
        <v>27</v>
      </c>
      <c r="AF94" s="93" t="s">
        <v>244</v>
      </c>
    </row>
    <row r="95" spans="1:32" ht="90" x14ac:dyDescent="0.25">
      <c r="A95" s="95">
        <v>5.05</v>
      </c>
      <c r="B95" s="94" t="s">
        <v>245</v>
      </c>
      <c r="D95" s="90">
        <v>5</v>
      </c>
      <c r="H95" s="92">
        <v>43369</v>
      </c>
      <c r="I95" s="92">
        <v>43373</v>
      </c>
      <c r="J95" s="92">
        <v>43388</v>
      </c>
      <c r="K95" s="92">
        <v>43373</v>
      </c>
      <c r="L95" s="89" t="s">
        <v>27</v>
      </c>
      <c r="AF95" s="93" t="s">
        <v>246</v>
      </c>
    </row>
    <row r="96" spans="1:32" ht="25.5" x14ac:dyDescent="0.25">
      <c r="A96" s="95">
        <v>5.0599999999999996</v>
      </c>
      <c r="B96" s="94" t="s">
        <v>247</v>
      </c>
      <c r="C96" s="96" t="s">
        <v>248</v>
      </c>
      <c r="D96" s="90">
        <v>5</v>
      </c>
      <c r="E96" s="91" t="s">
        <v>114</v>
      </c>
      <c r="F96" s="89" t="s">
        <v>115</v>
      </c>
      <c r="H96" s="92">
        <v>43369</v>
      </c>
      <c r="I96" s="92">
        <v>43405</v>
      </c>
      <c r="J96" s="92">
        <v>43405</v>
      </c>
      <c r="K96" s="92">
        <v>43424</v>
      </c>
      <c r="L96" s="89" t="s">
        <v>27</v>
      </c>
    </row>
    <row r="97" spans="1:12" x14ac:dyDescent="0.25">
      <c r="A97" s="95">
        <v>5.07</v>
      </c>
      <c r="B97" s="94" t="s">
        <v>249</v>
      </c>
      <c r="C97" s="96" t="s">
        <v>151</v>
      </c>
      <c r="D97" s="90">
        <v>5</v>
      </c>
      <c r="E97" s="91" t="s">
        <v>114</v>
      </c>
      <c r="F97" s="89" t="s">
        <v>115</v>
      </c>
      <c r="H97" s="92">
        <v>43344</v>
      </c>
      <c r="I97" s="92">
        <v>43405</v>
      </c>
      <c r="J97" s="92">
        <v>43405</v>
      </c>
      <c r="K97" s="92">
        <v>43424</v>
      </c>
      <c r="L97" s="99" t="s">
        <v>27</v>
      </c>
    </row>
    <row r="98" spans="1:12" ht="46.5" customHeight="1" x14ac:dyDescent="0.25">
      <c r="A98" s="95">
        <v>5.08</v>
      </c>
      <c r="B98" s="94" t="s">
        <v>250</v>
      </c>
      <c r="C98" s="96" t="s">
        <v>151</v>
      </c>
      <c r="D98" s="90">
        <v>5</v>
      </c>
      <c r="E98" s="91" t="s">
        <v>114</v>
      </c>
      <c r="F98" s="89" t="s">
        <v>115</v>
      </c>
      <c r="H98" s="92">
        <v>43344</v>
      </c>
      <c r="I98" s="92">
        <v>43405</v>
      </c>
      <c r="J98" s="92">
        <v>43405</v>
      </c>
      <c r="K98" s="92">
        <v>43424</v>
      </c>
      <c r="L98" s="89" t="s">
        <v>27</v>
      </c>
    </row>
    <row r="99" spans="1:12" ht="38.25" x14ac:dyDescent="0.25">
      <c r="A99" s="95">
        <v>5.09</v>
      </c>
      <c r="B99" s="94" t="s">
        <v>251</v>
      </c>
      <c r="C99" s="96" t="s">
        <v>151</v>
      </c>
      <c r="D99" s="90">
        <v>5</v>
      </c>
      <c r="E99" s="91" t="s">
        <v>114</v>
      </c>
      <c r="F99" s="89" t="s">
        <v>115</v>
      </c>
      <c r="H99" s="92">
        <v>43321</v>
      </c>
      <c r="I99" s="92">
        <v>43373</v>
      </c>
      <c r="J99" s="92">
        <v>43405</v>
      </c>
      <c r="K99" s="92">
        <v>43373</v>
      </c>
      <c r="L99" s="89" t="s">
        <v>27</v>
      </c>
    </row>
    <row r="100" spans="1:12" ht="25.5" x14ac:dyDescent="0.25">
      <c r="A100" s="95">
        <v>5.1100000000000003</v>
      </c>
      <c r="B100" s="94" t="s">
        <v>252</v>
      </c>
      <c r="C100" s="94" t="s">
        <v>151</v>
      </c>
      <c r="D100" s="90">
        <v>5</v>
      </c>
      <c r="E100" s="89" t="s">
        <v>114</v>
      </c>
      <c r="F100" s="89" t="s">
        <v>253</v>
      </c>
      <c r="H100" s="92">
        <v>43369</v>
      </c>
      <c r="I100" s="92">
        <v>43435</v>
      </c>
      <c r="J100" s="92">
        <v>43441</v>
      </c>
      <c r="K100" s="92">
        <v>43429</v>
      </c>
      <c r="L100" s="89" t="s">
        <v>27</v>
      </c>
    </row>
    <row r="101" spans="1:12" ht="25.5" x14ac:dyDescent="0.25">
      <c r="A101" s="95">
        <v>5.12</v>
      </c>
      <c r="B101" s="94" t="s">
        <v>254</v>
      </c>
      <c r="D101" s="90">
        <v>5</v>
      </c>
      <c r="E101" s="89" t="s">
        <v>114</v>
      </c>
      <c r="F101" s="89" t="s">
        <v>115</v>
      </c>
      <c r="H101" s="92">
        <v>43369</v>
      </c>
      <c r="I101" s="92">
        <v>43435</v>
      </c>
      <c r="J101" s="92">
        <v>43441</v>
      </c>
      <c r="K101" s="92">
        <v>43424</v>
      </c>
      <c r="L101" s="89" t="s">
        <v>27</v>
      </c>
    </row>
    <row r="102" spans="1:12" ht="25.5" x14ac:dyDescent="0.25">
      <c r="A102" s="95">
        <v>5.13</v>
      </c>
      <c r="B102" s="94" t="s">
        <v>255</v>
      </c>
      <c r="D102" s="90">
        <v>5</v>
      </c>
      <c r="E102" s="89" t="s">
        <v>114</v>
      </c>
      <c r="F102" s="89" t="s">
        <v>115</v>
      </c>
      <c r="H102" s="92">
        <v>43369</v>
      </c>
      <c r="I102" s="92">
        <v>43435</v>
      </c>
      <c r="J102" s="92">
        <v>43441</v>
      </c>
      <c r="K102" s="92">
        <v>43424</v>
      </c>
      <c r="L102" s="89" t="s">
        <v>27</v>
      </c>
    </row>
    <row r="103" spans="1:12" ht="25.5" x14ac:dyDescent="0.25">
      <c r="A103" s="95">
        <v>5.14</v>
      </c>
      <c r="B103" s="94" t="s">
        <v>256</v>
      </c>
      <c r="D103" s="90">
        <v>5</v>
      </c>
      <c r="E103" s="89" t="s">
        <v>114</v>
      </c>
      <c r="F103" s="89" t="s">
        <v>115</v>
      </c>
      <c r="H103" s="92">
        <v>43369</v>
      </c>
      <c r="I103" s="92">
        <v>43435</v>
      </c>
      <c r="J103" s="92">
        <v>43441</v>
      </c>
      <c r="K103" s="92">
        <v>43424</v>
      </c>
      <c r="L103" s="89" t="s">
        <v>27</v>
      </c>
    </row>
    <row r="104" spans="1:12" ht="48.75" customHeight="1" x14ac:dyDescent="0.25">
      <c r="A104" s="100">
        <v>5.15</v>
      </c>
      <c r="B104" s="94" t="s">
        <v>257</v>
      </c>
      <c r="D104" s="90">
        <v>5</v>
      </c>
      <c r="E104" s="89" t="s">
        <v>114</v>
      </c>
      <c r="F104" s="89" t="s">
        <v>115</v>
      </c>
      <c r="H104" s="92">
        <v>43369</v>
      </c>
      <c r="I104" s="92">
        <v>43435</v>
      </c>
      <c r="J104" s="92">
        <v>43441</v>
      </c>
      <c r="K104" s="92">
        <v>43424</v>
      </c>
      <c r="L104" s="89" t="s">
        <v>27</v>
      </c>
    </row>
    <row r="105" spans="1:12" ht="31.5" customHeight="1" x14ac:dyDescent="0.25">
      <c r="A105" s="95">
        <v>5.16</v>
      </c>
      <c r="B105" s="94" t="s">
        <v>258</v>
      </c>
      <c r="D105" s="90">
        <v>5</v>
      </c>
      <c r="E105" s="89" t="s">
        <v>114</v>
      </c>
      <c r="F105" s="89" t="s">
        <v>115</v>
      </c>
      <c r="H105" s="92">
        <v>43369</v>
      </c>
      <c r="I105" s="92">
        <v>43435</v>
      </c>
      <c r="J105" s="92">
        <v>43441</v>
      </c>
      <c r="K105" s="92">
        <v>43424</v>
      </c>
      <c r="L105" s="89" t="s">
        <v>27</v>
      </c>
    </row>
    <row r="106" spans="1:12" ht="58.5" customHeight="1" x14ac:dyDescent="0.25">
      <c r="A106" s="95">
        <v>5.17</v>
      </c>
      <c r="B106" s="94" t="s">
        <v>259</v>
      </c>
      <c r="D106" s="90">
        <v>5</v>
      </c>
      <c r="E106" s="89" t="s">
        <v>114</v>
      </c>
      <c r="F106" s="89" t="s">
        <v>115</v>
      </c>
      <c r="H106" s="92">
        <v>43369</v>
      </c>
      <c r="I106" s="92">
        <v>43435</v>
      </c>
      <c r="J106" s="92">
        <v>43441</v>
      </c>
      <c r="K106" s="92">
        <v>43424</v>
      </c>
      <c r="L106" s="89" t="s">
        <v>27</v>
      </c>
    </row>
    <row r="107" spans="1:12" ht="35.25" customHeight="1" x14ac:dyDescent="0.25">
      <c r="A107" s="95">
        <v>5.18</v>
      </c>
      <c r="B107" s="94" t="s">
        <v>260</v>
      </c>
      <c r="D107" s="90">
        <v>5</v>
      </c>
      <c r="E107" s="89" t="s">
        <v>114</v>
      </c>
      <c r="F107" s="89" t="s">
        <v>179</v>
      </c>
      <c r="H107" s="92">
        <v>43369</v>
      </c>
      <c r="I107" s="92">
        <v>43435</v>
      </c>
      <c r="J107" s="92">
        <v>43441</v>
      </c>
      <c r="K107" s="92">
        <v>43430</v>
      </c>
      <c r="L107" s="89" t="s">
        <v>27</v>
      </c>
    </row>
    <row r="108" spans="1:12" ht="25.5" x14ac:dyDescent="0.25">
      <c r="A108" s="95">
        <v>5.19</v>
      </c>
      <c r="B108" s="94" t="s">
        <v>261</v>
      </c>
      <c r="D108" s="90">
        <v>5</v>
      </c>
      <c r="E108" s="89" t="s">
        <v>114</v>
      </c>
      <c r="F108" s="89" t="s">
        <v>152</v>
      </c>
      <c r="H108" s="92">
        <v>43369</v>
      </c>
      <c r="I108" s="92">
        <v>43435</v>
      </c>
      <c r="J108" s="92">
        <v>43441</v>
      </c>
      <c r="K108" s="92">
        <v>43424</v>
      </c>
      <c r="L108" s="89" t="s">
        <v>27</v>
      </c>
    </row>
    <row r="109" spans="1:12" ht="24" customHeight="1" x14ac:dyDescent="0.25">
      <c r="A109" s="95">
        <v>5.22</v>
      </c>
      <c r="B109" s="94" t="s">
        <v>262</v>
      </c>
      <c r="C109" s="94" t="s">
        <v>263</v>
      </c>
      <c r="D109" s="90">
        <v>5</v>
      </c>
      <c r="E109" s="89" t="s">
        <v>114</v>
      </c>
      <c r="F109" s="89" t="s">
        <v>152</v>
      </c>
      <c r="H109" s="92">
        <v>43413</v>
      </c>
      <c r="I109" s="92">
        <v>43413</v>
      </c>
      <c r="J109" s="92">
        <v>43555</v>
      </c>
      <c r="K109" s="92">
        <v>43432</v>
      </c>
      <c r="L109" s="89" t="s">
        <v>27</v>
      </c>
    </row>
    <row r="110" spans="1:12" ht="24" customHeight="1" x14ac:dyDescent="0.25">
      <c r="A110" s="95">
        <v>5.23</v>
      </c>
      <c r="B110" s="96" t="s">
        <v>264</v>
      </c>
      <c r="C110" s="96" t="s">
        <v>263</v>
      </c>
      <c r="D110" s="90">
        <v>5</v>
      </c>
      <c r="E110" s="89" t="s">
        <v>114</v>
      </c>
      <c r="F110" s="89" t="s">
        <v>115</v>
      </c>
      <c r="H110" s="92">
        <v>43369</v>
      </c>
      <c r="I110" s="92">
        <v>43425</v>
      </c>
      <c r="J110" s="92">
        <v>43432</v>
      </c>
      <c r="K110" s="92">
        <v>43424</v>
      </c>
      <c r="L110" s="89" t="s">
        <v>27</v>
      </c>
    </row>
    <row r="111" spans="1:12" ht="24" customHeight="1" x14ac:dyDescent="0.25">
      <c r="A111" s="95">
        <v>5.24</v>
      </c>
      <c r="B111" s="94" t="s">
        <v>265</v>
      </c>
      <c r="D111" s="90">
        <v>5</v>
      </c>
      <c r="E111" s="89" t="s">
        <v>114</v>
      </c>
      <c r="F111" s="89" t="s">
        <v>179</v>
      </c>
      <c r="H111" s="92">
        <v>43369</v>
      </c>
      <c r="I111" s="92">
        <v>43435</v>
      </c>
      <c r="J111" s="92">
        <v>43441</v>
      </c>
      <c r="K111" s="92">
        <v>43430</v>
      </c>
      <c r="L111" s="89" t="s">
        <v>27</v>
      </c>
    </row>
    <row r="112" spans="1:12" ht="24" customHeight="1" x14ac:dyDescent="0.25">
      <c r="A112" s="95">
        <v>5.26</v>
      </c>
      <c r="B112" s="96" t="s">
        <v>266</v>
      </c>
      <c r="C112" s="96" t="s">
        <v>267</v>
      </c>
      <c r="D112" s="90">
        <v>5</v>
      </c>
      <c r="E112" s="89" t="s">
        <v>114</v>
      </c>
      <c r="F112" s="89" t="s">
        <v>115</v>
      </c>
      <c r="H112" s="92">
        <v>43369</v>
      </c>
      <c r="I112" s="92">
        <v>43388</v>
      </c>
      <c r="J112" s="92">
        <v>43405</v>
      </c>
      <c r="K112" s="92">
        <v>43120</v>
      </c>
      <c r="L112" s="89" t="s">
        <v>27</v>
      </c>
    </row>
    <row r="113" spans="1:12" ht="24" customHeight="1" x14ac:dyDescent="0.25">
      <c r="A113" s="95">
        <v>6.01</v>
      </c>
      <c r="B113" s="94" t="s">
        <v>268</v>
      </c>
      <c r="C113" s="94" t="s">
        <v>269</v>
      </c>
      <c r="D113" s="90">
        <v>6</v>
      </c>
      <c r="E113" s="89" t="s">
        <v>114</v>
      </c>
      <c r="F113" s="89" t="s">
        <v>120</v>
      </c>
      <c r="H113" s="92">
        <v>43412</v>
      </c>
      <c r="J113" s="92">
        <v>43418</v>
      </c>
      <c r="K113" s="92">
        <v>43424</v>
      </c>
      <c r="L113" s="89" t="s">
        <v>27</v>
      </c>
    </row>
    <row r="114" spans="1:12" ht="24" customHeight="1" x14ac:dyDescent="0.25">
      <c r="A114" s="95">
        <v>6.02</v>
      </c>
      <c r="B114" s="94" t="s">
        <v>270</v>
      </c>
      <c r="C114" s="94" t="s">
        <v>49</v>
      </c>
      <c r="D114" s="90">
        <v>6</v>
      </c>
      <c r="E114" s="89" t="s">
        <v>115</v>
      </c>
      <c r="F114" s="89" t="s">
        <v>114</v>
      </c>
      <c r="H114" s="92">
        <v>43369</v>
      </c>
      <c r="I114" s="92">
        <v>43435</v>
      </c>
      <c r="J114" s="92">
        <v>43441</v>
      </c>
      <c r="L114" s="89" t="s">
        <v>27</v>
      </c>
    </row>
    <row r="115" spans="1:12" ht="24" customHeight="1" x14ac:dyDescent="0.25">
      <c r="A115" s="95">
        <v>6.03</v>
      </c>
      <c r="B115" s="94" t="s">
        <v>271</v>
      </c>
      <c r="C115" s="94" t="s">
        <v>49</v>
      </c>
      <c r="D115" s="90">
        <v>6</v>
      </c>
      <c r="E115" s="89" t="s">
        <v>100</v>
      </c>
      <c r="F115" s="89" t="s">
        <v>114</v>
      </c>
      <c r="H115" s="92">
        <v>43369</v>
      </c>
      <c r="I115" s="92">
        <v>43420</v>
      </c>
      <c r="J115" s="92">
        <v>43425</v>
      </c>
      <c r="K115" s="92">
        <v>43431</v>
      </c>
      <c r="L115" s="89" t="s">
        <v>27</v>
      </c>
    </row>
    <row r="116" spans="1:12" ht="24" customHeight="1" x14ac:dyDescent="0.25">
      <c r="A116" s="95">
        <v>6.04</v>
      </c>
      <c r="B116" s="94" t="s">
        <v>272</v>
      </c>
      <c r="C116" s="94" t="s">
        <v>49</v>
      </c>
      <c r="D116" s="90">
        <v>6</v>
      </c>
      <c r="E116" s="89" t="s">
        <v>115</v>
      </c>
      <c r="F116" s="89" t="s">
        <v>114</v>
      </c>
      <c r="H116" s="92">
        <v>43369</v>
      </c>
      <c r="I116" s="92">
        <v>43435</v>
      </c>
      <c r="J116" s="92">
        <v>43441</v>
      </c>
      <c r="L116" s="89" t="s">
        <v>27</v>
      </c>
    </row>
    <row r="117" spans="1:12" ht="24" customHeight="1" x14ac:dyDescent="0.25">
      <c r="A117" s="95">
        <v>6.05</v>
      </c>
      <c r="B117" s="94" t="s">
        <v>273</v>
      </c>
      <c r="C117" s="94" t="s">
        <v>49</v>
      </c>
      <c r="D117" s="90">
        <v>6</v>
      </c>
      <c r="E117" s="89" t="s">
        <v>115</v>
      </c>
      <c r="F117" s="89" t="s">
        <v>114</v>
      </c>
      <c r="H117" s="92">
        <v>43369</v>
      </c>
      <c r="I117" s="92">
        <v>43449</v>
      </c>
      <c r="J117" s="92">
        <v>43452</v>
      </c>
      <c r="K117" s="92">
        <v>43431</v>
      </c>
      <c r="L117" s="89" t="s">
        <v>27</v>
      </c>
    </row>
    <row r="118" spans="1:12" ht="24" customHeight="1" x14ac:dyDescent="0.25">
      <c r="A118" s="95">
        <v>6.06</v>
      </c>
      <c r="B118" s="94" t="s">
        <v>274</v>
      </c>
      <c r="C118" s="94" t="s">
        <v>49</v>
      </c>
      <c r="D118" s="90">
        <v>6</v>
      </c>
      <c r="E118" s="89" t="s">
        <v>115</v>
      </c>
      <c r="F118" s="89" t="s">
        <v>114</v>
      </c>
      <c r="H118" s="92">
        <v>43369</v>
      </c>
      <c r="I118" s="92">
        <v>43449</v>
      </c>
      <c r="J118" s="92">
        <v>43452</v>
      </c>
      <c r="L118" s="89" t="s">
        <v>27</v>
      </c>
    </row>
    <row r="119" spans="1:12" ht="24" customHeight="1" x14ac:dyDescent="0.25">
      <c r="A119" s="95">
        <v>6.07</v>
      </c>
      <c r="B119" s="94" t="s">
        <v>275</v>
      </c>
      <c r="C119" s="94" t="s">
        <v>49</v>
      </c>
      <c r="D119" s="90">
        <v>6</v>
      </c>
      <c r="E119" s="89" t="s">
        <v>115</v>
      </c>
      <c r="F119" s="89" t="s">
        <v>114</v>
      </c>
      <c r="H119" s="92">
        <v>43369</v>
      </c>
      <c r="I119" s="92">
        <v>43449</v>
      </c>
      <c r="J119" s="92">
        <v>43452</v>
      </c>
      <c r="L119" s="89" t="s">
        <v>27</v>
      </c>
    </row>
    <row r="120" spans="1:12" ht="24" customHeight="1" x14ac:dyDescent="0.25">
      <c r="A120" s="100">
        <v>6.08</v>
      </c>
      <c r="B120" s="94" t="s">
        <v>276</v>
      </c>
      <c r="C120" s="94" t="s">
        <v>192</v>
      </c>
      <c r="D120" s="90">
        <v>6</v>
      </c>
      <c r="E120" s="89" t="s">
        <v>114</v>
      </c>
      <c r="F120" s="89" t="s">
        <v>115</v>
      </c>
      <c r="H120" s="92">
        <v>43369</v>
      </c>
      <c r="I120" s="92">
        <v>43405</v>
      </c>
      <c r="J120" s="92">
        <v>43411</v>
      </c>
      <c r="K120" s="92">
        <v>43424</v>
      </c>
      <c r="L120" s="89" t="s">
        <v>27</v>
      </c>
    </row>
    <row r="121" spans="1:12" ht="24" customHeight="1" x14ac:dyDescent="0.25">
      <c r="A121" s="100">
        <v>6.09</v>
      </c>
      <c r="B121" s="94" t="s">
        <v>277</v>
      </c>
      <c r="C121" s="94" t="s">
        <v>192</v>
      </c>
      <c r="D121" s="90">
        <v>6</v>
      </c>
      <c r="E121" s="89" t="s">
        <v>114</v>
      </c>
      <c r="F121" s="89" t="s">
        <v>115</v>
      </c>
      <c r="H121" s="92">
        <v>43369</v>
      </c>
      <c r="I121" s="92">
        <v>43405</v>
      </c>
      <c r="J121" s="92">
        <v>43411</v>
      </c>
      <c r="K121" s="92">
        <v>43431</v>
      </c>
      <c r="L121" s="89" t="s">
        <v>27</v>
      </c>
    </row>
    <row r="122" spans="1:12" ht="24" customHeight="1" x14ac:dyDescent="0.25">
      <c r="A122" s="100">
        <v>6.1</v>
      </c>
      <c r="B122" s="94" t="s">
        <v>278</v>
      </c>
      <c r="C122" s="94" t="s">
        <v>192</v>
      </c>
      <c r="D122" s="90">
        <v>6</v>
      </c>
      <c r="E122" s="89" t="s">
        <v>114</v>
      </c>
      <c r="F122" s="89" t="s">
        <v>115</v>
      </c>
      <c r="H122" s="92">
        <v>43369</v>
      </c>
      <c r="I122" s="92">
        <v>43405</v>
      </c>
      <c r="J122" s="92">
        <v>43411</v>
      </c>
      <c r="K122" s="92">
        <v>43424</v>
      </c>
      <c r="L122" s="89" t="s">
        <v>27</v>
      </c>
    </row>
    <row r="123" spans="1:12" ht="24" customHeight="1" x14ac:dyDescent="0.25">
      <c r="A123" s="100">
        <v>6.1</v>
      </c>
      <c r="B123" s="94" t="s">
        <v>279</v>
      </c>
      <c r="C123" s="94" t="s">
        <v>280</v>
      </c>
      <c r="D123" s="90">
        <v>6</v>
      </c>
      <c r="E123" s="89" t="s">
        <v>114</v>
      </c>
      <c r="F123" s="89" t="s">
        <v>115</v>
      </c>
      <c r="I123" s="92">
        <v>43425</v>
      </c>
      <c r="J123" s="92">
        <v>43432</v>
      </c>
      <c r="K123" s="92">
        <v>43432</v>
      </c>
      <c r="L123" s="89" t="s">
        <v>27</v>
      </c>
    </row>
    <row r="124" spans="1:12" ht="24" customHeight="1" x14ac:dyDescent="0.25">
      <c r="A124" s="95">
        <v>6.11</v>
      </c>
      <c r="B124" s="94" t="s">
        <v>281</v>
      </c>
      <c r="C124" s="94" t="s">
        <v>192</v>
      </c>
      <c r="D124" s="90">
        <v>6</v>
      </c>
      <c r="E124" s="89" t="s">
        <v>114</v>
      </c>
      <c r="F124" s="89" t="s">
        <v>115</v>
      </c>
      <c r="H124" s="92">
        <v>43369</v>
      </c>
      <c r="I124" s="92">
        <v>43405</v>
      </c>
      <c r="J124" s="92">
        <v>43411</v>
      </c>
      <c r="K124" s="92">
        <v>43432</v>
      </c>
      <c r="L124" s="89" t="s">
        <v>27</v>
      </c>
    </row>
    <row r="125" spans="1:12" ht="25.5" x14ac:dyDescent="0.25">
      <c r="A125" s="95">
        <v>6.12</v>
      </c>
      <c r="B125" s="94" t="s">
        <v>282</v>
      </c>
      <c r="D125" s="90">
        <v>6</v>
      </c>
      <c r="E125" s="89" t="s">
        <v>114</v>
      </c>
      <c r="F125" s="89" t="s">
        <v>171</v>
      </c>
      <c r="H125" s="92">
        <v>43432</v>
      </c>
      <c r="I125" s="92">
        <v>43432</v>
      </c>
      <c r="J125" s="92">
        <v>43441</v>
      </c>
      <c r="L125" s="89" t="s">
        <v>27</v>
      </c>
    </row>
    <row r="126" spans="1:12" ht="25.5" x14ac:dyDescent="0.25">
      <c r="A126" s="95">
        <v>6.13</v>
      </c>
      <c r="B126" s="94" t="s">
        <v>283</v>
      </c>
      <c r="D126" s="90">
        <v>6</v>
      </c>
      <c r="E126" s="89" t="s">
        <v>114</v>
      </c>
      <c r="F126" s="89" t="s">
        <v>171</v>
      </c>
      <c r="H126" s="92">
        <v>43432</v>
      </c>
      <c r="I126" s="92">
        <v>43432</v>
      </c>
      <c r="J126" s="92">
        <v>43441</v>
      </c>
      <c r="L126" s="89" t="s">
        <v>27</v>
      </c>
    </row>
    <row r="127" spans="1:12" ht="24" customHeight="1" x14ac:dyDescent="0.25">
      <c r="A127" s="95">
        <v>6.15</v>
      </c>
      <c r="B127" s="97" t="s">
        <v>284</v>
      </c>
      <c r="D127" s="90">
        <v>6</v>
      </c>
      <c r="E127" s="99" t="s">
        <v>114</v>
      </c>
      <c r="F127" s="89" t="s">
        <v>115</v>
      </c>
      <c r="I127" s="92">
        <v>43419</v>
      </c>
      <c r="J127" s="92">
        <v>43432</v>
      </c>
      <c r="K127" s="92">
        <v>43433</v>
      </c>
      <c r="L127" s="89" t="s">
        <v>27</v>
      </c>
    </row>
    <row r="128" spans="1:12" ht="38.25" x14ac:dyDescent="0.25">
      <c r="A128" s="95">
        <v>6.16</v>
      </c>
      <c r="B128" s="94" t="s">
        <v>285</v>
      </c>
      <c r="C128" s="94" t="s">
        <v>49</v>
      </c>
      <c r="D128" s="90">
        <v>6</v>
      </c>
      <c r="E128" s="89" t="s">
        <v>100</v>
      </c>
      <c r="F128" s="89" t="s">
        <v>286</v>
      </c>
      <c r="H128" s="92">
        <v>43434</v>
      </c>
      <c r="I128" s="92">
        <v>43434</v>
      </c>
      <c r="J128" s="92">
        <v>43441</v>
      </c>
      <c r="L128" s="89" t="s">
        <v>27</v>
      </c>
    </row>
    <row r="129" spans="1:12" ht="24" customHeight="1" x14ac:dyDescent="0.25">
      <c r="A129" s="95">
        <v>6.17</v>
      </c>
      <c r="B129" s="94" t="s">
        <v>287</v>
      </c>
      <c r="D129" s="90">
        <v>6</v>
      </c>
      <c r="E129" s="89" t="s">
        <v>114</v>
      </c>
      <c r="F129" s="89" t="s">
        <v>288</v>
      </c>
      <c r="H129" s="92">
        <v>43433</v>
      </c>
      <c r="I129" s="92">
        <v>43434</v>
      </c>
      <c r="J129" s="92">
        <v>43442</v>
      </c>
      <c r="L129" s="89" t="s">
        <v>27</v>
      </c>
    </row>
    <row r="130" spans="1:12" ht="25.5" x14ac:dyDescent="0.25">
      <c r="A130" s="95">
        <v>6.18</v>
      </c>
      <c r="B130" s="94" t="s">
        <v>289</v>
      </c>
      <c r="D130" s="90">
        <v>6</v>
      </c>
      <c r="E130" s="89" t="s">
        <v>114</v>
      </c>
      <c r="H130" s="92">
        <v>43424</v>
      </c>
      <c r="J130" s="92">
        <v>43434</v>
      </c>
      <c r="K130" s="92">
        <v>43434</v>
      </c>
      <c r="L130" s="89" t="s">
        <v>27</v>
      </c>
    </row>
    <row r="131" spans="1:12" ht="38.25" x14ac:dyDescent="0.25">
      <c r="A131" s="95">
        <v>6.2</v>
      </c>
      <c r="B131" s="94" t="s">
        <v>290</v>
      </c>
      <c r="C131" s="94" t="s">
        <v>291</v>
      </c>
      <c r="D131" s="90">
        <v>6</v>
      </c>
      <c r="E131" s="89" t="s">
        <v>114</v>
      </c>
      <c r="F131" s="89" t="s">
        <v>292</v>
      </c>
      <c r="G131" s="89" t="s">
        <v>121</v>
      </c>
      <c r="H131" s="92">
        <v>43424</v>
      </c>
      <c r="I131" s="92">
        <v>43425</v>
      </c>
      <c r="J131" s="92">
        <v>43425</v>
      </c>
      <c r="K131" s="92">
        <v>43430</v>
      </c>
      <c r="L131" s="89" t="s">
        <v>27</v>
      </c>
    </row>
    <row r="132" spans="1:12" ht="25.5" x14ac:dyDescent="0.25">
      <c r="A132" s="95">
        <v>7.01</v>
      </c>
      <c r="B132" s="94" t="s">
        <v>293</v>
      </c>
      <c r="C132" s="94" t="s">
        <v>294</v>
      </c>
      <c r="D132" s="90">
        <v>7</v>
      </c>
      <c r="E132" s="89" t="s">
        <v>115</v>
      </c>
      <c r="F132" s="89" t="s">
        <v>295</v>
      </c>
      <c r="H132" s="92">
        <v>43369</v>
      </c>
      <c r="J132" s="92">
        <v>43435</v>
      </c>
      <c r="K132" s="92">
        <v>43434</v>
      </c>
      <c r="L132" s="89" t="s">
        <v>27</v>
      </c>
    </row>
    <row r="133" spans="1:12" ht="38.25" x14ac:dyDescent="0.25">
      <c r="A133" s="95">
        <v>7.02</v>
      </c>
      <c r="B133" s="94" t="s">
        <v>296</v>
      </c>
      <c r="C133" s="94" t="s">
        <v>294</v>
      </c>
      <c r="D133" s="90">
        <v>7</v>
      </c>
      <c r="E133" s="89" t="s">
        <v>100</v>
      </c>
      <c r="F133" s="89" t="s">
        <v>295</v>
      </c>
      <c r="H133" s="92">
        <v>43369</v>
      </c>
      <c r="J133" s="92">
        <v>43435</v>
      </c>
      <c r="K133" s="92">
        <v>43431</v>
      </c>
      <c r="L133" s="89" t="s">
        <v>27</v>
      </c>
    </row>
    <row r="134" spans="1:12" ht="25.5" x14ac:dyDescent="0.25">
      <c r="A134" s="95">
        <v>7.03</v>
      </c>
      <c r="B134" s="94" t="s">
        <v>297</v>
      </c>
      <c r="C134" s="94" t="s">
        <v>294</v>
      </c>
      <c r="D134" s="90">
        <v>7</v>
      </c>
      <c r="E134" s="89" t="s">
        <v>115</v>
      </c>
      <c r="F134" s="89" t="s">
        <v>295</v>
      </c>
      <c r="H134" s="92">
        <v>43369</v>
      </c>
      <c r="J134" s="92">
        <v>43435</v>
      </c>
      <c r="K134" s="92">
        <v>43438</v>
      </c>
      <c r="L134" s="89" t="s">
        <v>27</v>
      </c>
    </row>
    <row r="135" spans="1:12" ht="25.5" x14ac:dyDescent="0.25">
      <c r="A135" s="95">
        <v>7.04</v>
      </c>
      <c r="B135" s="94" t="s">
        <v>298</v>
      </c>
      <c r="C135" s="94" t="s">
        <v>294</v>
      </c>
      <c r="D135" s="90">
        <v>7</v>
      </c>
      <c r="E135" s="89" t="s">
        <v>115</v>
      </c>
      <c r="F135" s="89" t="s">
        <v>295</v>
      </c>
      <c r="H135" s="92">
        <v>43369</v>
      </c>
      <c r="J135" s="92">
        <v>43435</v>
      </c>
      <c r="K135" s="92">
        <v>43438</v>
      </c>
      <c r="L135" s="89" t="s">
        <v>27</v>
      </c>
    </row>
    <row r="136" spans="1:12" ht="25.5" x14ac:dyDescent="0.25">
      <c r="A136" s="95">
        <v>7.05</v>
      </c>
      <c r="B136" s="94" t="s">
        <v>299</v>
      </c>
      <c r="C136" s="94" t="s">
        <v>294</v>
      </c>
      <c r="D136" s="90">
        <v>7</v>
      </c>
      <c r="E136" s="89" t="s">
        <v>115</v>
      </c>
      <c r="F136" s="89" t="s">
        <v>295</v>
      </c>
      <c r="H136" s="92">
        <v>43369</v>
      </c>
      <c r="I136" s="92">
        <v>43497</v>
      </c>
      <c r="J136" s="92">
        <v>43506</v>
      </c>
      <c r="L136" s="89" t="s">
        <v>27</v>
      </c>
    </row>
    <row r="137" spans="1:12" ht="25.5" x14ac:dyDescent="0.25">
      <c r="A137" s="95">
        <v>8.01</v>
      </c>
      <c r="B137" s="94" t="s">
        <v>300</v>
      </c>
      <c r="C137" s="94" t="s">
        <v>301</v>
      </c>
      <c r="D137" s="90">
        <v>8</v>
      </c>
      <c r="E137" s="89" t="s">
        <v>302</v>
      </c>
      <c r="F137" s="89" t="s">
        <v>115</v>
      </c>
      <c r="H137" s="92">
        <v>43369</v>
      </c>
      <c r="I137" s="92">
        <v>43417</v>
      </c>
      <c r="J137" s="92">
        <v>43465</v>
      </c>
      <c r="L137" s="89" t="s">
        <v>27</v>
      </c>
    </row>
    <row r="138" spans="1:12" ht="25.5" x14ac:dyDescent="0.25">
      <c r="A138" s="95">
        <v>8.02</v>
      </c>
      <c r="B138" s="94" t="s">
        <v>303</v>
      </c>
      <c r="C138" s="94" t="s">
        <v>304</v>
      </c>
      <c r="D138" s="90">
        <v>8</v>
      </c>
      <c r="E138" s="89" t="s">
        <v>305</v>
      </c>
      <c r="F138" s="89" t="s">
        <v>115</v>
      </c>
      <c r="H138" s="92">
        <v>43369</v>
      </c>
      <c r="J138" s="92">
        <v>43465</v>
      </c>
      <c r="K138" s="92">
        <v>43438</v>
      </c>
      <c r="L138" s="89" t="s">
        <v>27</v>
      </c>
    </row>
    <row r="883" spans="1:12" x14ac:dyDescent="0.25">
      <c r="A883" s="105"/>
      <c r="B883" s="106"/>
      <c r="C883" s="106"/>
      <c r="D883" s="107"/>
      <c r="E883" s="108"/>
      <c r="F883" s="108"/>
      <c r="G883" s="108"/>
      <c r="H883" s="109"/>
      <c r="I883" s="109"/>
      <c r="J883" s="109"/>
      <c r="K883" s="109"/>
      <c r="L883" s="108"/>
    </row>
    <row r="884" spans="1:12" x14ac:dyDescent="0.25">
      <c r="A884" s="105"/>
      <c r="B884" s="106"/>
      <c r="C884" s="106"/>
      <c r="D884" s="107"/>
      <c r="E884" s="108"/>
      <c r="F884" s="108"/>
      <c r="G884" s="108"/>
      <c r="H884" s="109"/>
      <c r="I884" s="109"/>
      <c r="J884" s="109"/>
      <c r="K884" s="109"/>
      <c r="L884" s="108"/>
    </row>
    <row r="885" spans="1:12" ht="25.5" x14ac:dyDescent="0.25">
      <c r="A885" s="105">
        <v>6.17</v>
      </c>
      <c r="B885" s="106" t="s">
        <v>306</v>
      </c>
      <c r="C885" s="106" t="s">
        <v>49</v>
      </c>
      <c r="D885" s="107">
        <v>6</v>
      </c>
      <c r="E885" s="108" t="s">
        <v>307</v>
      </c>
      <c r="F885" s="108"/>
      <c r="G885" s="108"/>
      <c r="H885" s="109">
        <v>43446</v>
      </c>
      <c r="I885" s="109">
        <v>43446</v>
      </c>
      <c r="J885" s="109">
        <v>43465</v>
      </c>
      <c r="K885" s="109"/>
      <c r="L885" s="108" t="s">
        <v>27</v>
      </c>
    </row>
    <row r="886" spans="1:12" ht="25.5" x14ac:dyDescent="0.25">
      <c r="A886" s="105"/>
      <c r="B886" s="106" t="s">
        <v>308</v>
      </c>
      <c r="C886" s="106" t="s">
        <v>49</v>
      </c>
      <c r="D886" s="107">
        <v>6</v>
      </c>
      <c r="E886" s="108" t="s">
        <v>139</v>
      </c>
      <c r="F886" s="108"/>
      <c r="G886" s="108"/>
      <c r="H886" s="109">
        <v>43454</v>
      </c>
      <c r="I886" s="109">
        <v>43454</v>
      </c>
      <c r="J886" s="109">
        <v>43461</v>
      </c>
      <c r="K886" s="109"/>
      <c r="L886" s="108" t="s">
        <v>27</v>
      </c>
    </row>
  </sheetData>
  <conditionalFormatting sqref="A10:B13 D10:L13 A14:L15 K27:K31 A1:L9">
    <cfRule type="expression" dxfId="36" priority="66">
      <formula>INDIRECT("K"&amp;ROW())="Complete"</formula>
    </cfRule>
  </conditionalFormatting>
  <conditionalFormatting sqref="L1:L1048576">
    <cfRule type="containsText" dxfId="35" priority="1" operator="containsText" text="Critical">
      <formula>NOT(ISERROR(SEARCH("Critical",L1)))</formula>
    </cfRule>
    <cfRule type="containsText" dxfId="34" priority="12" operator="containsText" text="Vendor">
      <formula>NOT(ISERROR(SEARCH("Vendor",L1)))</formula>
    </cfRule>
    <cfRule type="containsText" dxfId="33" priority="59" operator="containsText" text="Unknown">
      <formula>NOT(ISERROR(SEARCH("Unknown",L1)))</formula>
    </cfRule>
    <cfRule type="containsText" dxfId="32" priority="60" operator="containsText" text="Blocked">
      <formula>NOT(ISERROR(SEARCH("Blocked",L1)))</formula>
    </cfRule>
    <cfRule type="containsText" dxfId="31" priority="61" operator="containsText" text="Not Yet Due">
      <formula>NOT(ISERROR(SEARCH("Not Yet Due",L1)))</formula>
    </cfRule>
    <cfRule type="containsText" dxfId="30" priority="62" operator="containsText" text="Overdue">
      <formula>NOT(ISERROR(SEARCH("Overdue",L1)))</formula>
    </cfRule>
    <cfRule type="beginsWith" dxfId="29" priority="63" operator="beginsWith" text="Incomplete">
      <formula>LEFT(L1,LEN("Incomplete"))="Incomplete"</formula>
    </cfRule>
    <cfRule type="beginsWith" dxfId="28" priority="64" operator="beginsWith" text="Complete">
      <formula>LEFT(L1,LEN("Complete"))="Complete"</formula>
    </cfRule>
    <cfRule type="containsText" dxfId="27" priority="65" operator="containsText" text="In Progress">
      <formula>NOT(ISERROR(SEARCH("In Progress",L1)))</formula>
    </cfRule>
  </conditionalFormatting>
  <conditionalFormatting sqref="B2:L882">
    <cfRule type="expression" dxfId="26" priority="23">
      <formula>INDIRECT("l"&amp;ROW())="Complete"</formula>
    </cfRule>
  </conditionalFormatting>
  <conditionalFormatting sqref="J19:J21">
    <cfRule type="expression" dxfId="25" priority="10">
      <formula>INDIRECT("l"&amp;ROW())="Complete"</formula>
    </cfRule>
  </conditionalFormatting>
  <conditionalFormatting sqref="I16:L16">
    <cfRule type="expression" dxfId="24" priority="8">
      <formula>INDIRECT("K"&amp;ROW())="Complete"</formula>
    </cfRule>
  </conditionalFormatting>
  <conditionalFormatting sqref="D24:L26">
    <cfRule type="expression" dxfId="23" priority="6">
      <formula>INDIRECT("K"&amp;ROW())="Complete"</formula>
    </cfRule>
  </conditionalFormatting>
  <conditionalFormatting sqref="K18">
    <cfRule type="expression" dxfId="22" priority="4">
      <formula>INDIRECT("K"&amp;ROW())="Complete"</formula>
    </cfRule>
  </conditionalFormatting>
  <pageMargins left="0.25" right="0.25" top="0.5" bottom="0.35" header="0.05" footer="0.05"/>
  <pageSetup scale="94" fitToHeight="0" orientation="landscape" r:id="rId1"/>
  <headerFooter>
    <oddHeader>&amp;L&amp;"+,Bold"&amp;20Transportation Transition:&amp;"+,Regular"&amp;18 Action Items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99E3917-2C30-42D7-A571-96408DCC9577}">
          <x14:formula1>
            <xm:f>'Data Validation'!$C$2:$C$10</xm:f>
          </x14:formula1>
          <xm:sqref>L2:L886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1047-22F6-4E6E-B166-3AC02AA4974E}">
  <dimension ref="A1:J6"/>
  <sheetViews>
    <sheetView view="pageLayout" zoomScaleNormal="100" workbookViewId="0">
      <selection activeCell="F5" sqref="F5"/>
    </sheetView>
  </sheetViews>
  <sheetFormatPr defaultRowHeight="12.75" x14ac:dyDescent="0.25"/>
  <cols>
    <col min="1" max="1" width="3.85546875" style="20" customWidth="1"/>
    <col min="2" max="2" width="6.28515625" style="21" customWidth="1"/>
    <col min="3" max="3" width="9.7109375" style="21" customWidth="1"/>
    <col min="4" max="4" width="7.5703125" style="22" customWidth="1"/>
    <col min="5" max="5" width="6.85546875" style="22" customWidth="1"/>
    <col min="6" max="6" width="30.140625" style="23" customWidth="1"/>
    <col min="7" max="7" width="31" style="23" customWidth="1"/>
    <col min="8" max="8" width="11.5703125" style="21" customWidth="1"/>
    <col min="9" max="9" width="9" style="21" customWidth="1"/>
    <col min="10" max="10" width="18.28515625" style="23" customWidth="1"/>
    <col min="11" max="16384" width="9.140625" style="9"/>
  </cols>
  <sheetData>
    <row r="1" spans="1:10" ht="30.75" customHeight="1" x14ac:dyDescent="0.25">
      <c r="A1" s="41" t="s">
        <v>36</v>
      </c>
      <c r="B1" s="42" t="s">
        <v>309</v>
      </c>
      <c r="C1" s="42" t="s">
        <v>92</v>
      </c>
      <c r="D1" s="43" t="s">
        <v>310</v>
      </c>
      <c r="E1" s="43" t="s">
        <v>311</v>
      </c>
      <c r="F1" s="44" t="s">
        <v>312</v>
      </c>
      <c r="G1" s="44" t="s">
        <v>313</v>
      </c>
      <c r="H1" s="42" t="s">
        <v>314</v>
      </c>
      <c r="I1" s="42" t="s">
        <v>8</v>
      </c>
      <c r="J1" s="45" t="s">
        <v>97</v>
      </c>
    </row>
    <row r="2" spans="1:10" ht="36" x14ac:dyDescent="0.25">
      <c r="A2" s="46">
        <v>1.01</v>
      </c>
      <c r="B2" s="10" t="s">
        <v>315</v>
      </c>
      <c r="C2" s="17" t="s">
        <v>316</v>
      </c>
      <c r="D2" s="18">
        <v>43413</v>
      </c>
      <c r="E2" s="18">
        <v>43420</v>
      </c>
      <c r="F2" s="19" t="s">
        <v>317</v>
      </c>
      <c r="G2" s="19" t="s">
        <v>318</v>
      </c>
      <c r="H2" s="17" t="s">
        <v>100</v>
      </c>
      <c r="I2" s="10" t="s">
        <v>25</v>
      </c>
      <c r="J2" s="47" t="s">
        <v>319</v>
      </c>
    </row>
    <row r="3" spans="1:10" ht="24" x14ac:dyDescent="0.25">
      <c r="A3" s="46">
        <v>1.02</v>
      </c>
      <c r="B3" s="10" t="s">
        <v>315</v>
      </c>
      <c r="C3" s="17"/>
      <c r="D3" s="18">
        <v>43413</v>
      </c>
      <c r="E3" s="18">
        <v>43424</v>
      </c>
      <c r="F3" s="19" t="s">
        <v>320</v>
      </c>
      <c r="G3" s="19" t="s">
        <v>321</v>
      </c>
      <c r="H3" s="17" t="s">
        <v>100</v>
      </c>
      <c r="I3" s="10" t="s">
        <v>25</v>
      </c>
      <c r="J3" s="47"/>
    </row>
    <row r="4" spans="1:10" ht="48" x14ac:dyDescent="0.25">
      <c r="A4" s="46">
        <v>2.0099999999999998</v>
      </c>
      <c r="B4" s="10" t="s">
        <v>315</v>
      </c>
      <c r="C4" s="17"/>
      <c r="D4" s="18">
        <v>43434</v>
      </c>
      <c r="E4" s="18"/>
      <c r="F4" s="19" t="s">
        <v>322</v>
      </c>
      <c r="G4" s="19" t="s">
        <v>323</v>
      </c>
      <c r="H4" s="17" t="s">
        <v>115</v>
      </c>
      <c r="I4" s="10" t="s">
        <v>25</v>
      </c>
      <c r="J4" s="47" t="s">
        <v>324</v>
      </c>
    </row>
    <row r="5" spans="1:10" x14ac:dyDescent="0.25">
      <c r="A5" s="46"/>
      <c r="B5" s="10"/>
      <c r="C5" s="17"/>
      <c r="D5" s="18"/>
      <c r="E5" s="18"/>
      <c r="F5" s="19"/>
      <c r="G5" s="19"/>
      <c r="H5" s="17"/>
      <c r="I5" s="10"/>
      <c r="J5" s="47"/>
    </row>
    <row r="6" spans="1:10" x14ac:dyDescent="0.25">
      <c r="A6" s="48"/>
      <c r="B6" s="49"/>
      <c r="C6" s="49"/>
      <c r="D6" s="50"/>
      <c r="E6" s="50"/>
      <c r="F6" s="51"/>
      <c r="G6" s="51"/>
      <c r="H6" s="49"/>
      <c r="I6" s="49"/>
      <c r="J6" s="52"/>
    </row>
  </sheetData>
  <dataConsolidate/>
  <conditionalFormatting sqref="C2:H6">
    <cfRule type="expression" dxfId="21" priority="8">
      <formula>INDIRECT("I"&amp;ROW())="Resolved"</formula>
    </cfRule>
  </conditionalFormatting>
  <conditionalFormatting sqref="I1:I1048576">
    <cfRule type="containsText" dxfId="20" priority="1" operator="containsText" text="Unknown">
      <formula>NOT(ISERROR(SEARCH("Unknown",I1)))</formula>
    </cfRule>
    <cfRule type="containsText" dxfId="19" priority="2" operator="containsText" text="Blocked">
      <formula>NOT(ISERROR(SEARCH("Blocked",I1)))</formula>
    </cfRule>
    <cfRule type="containsText" dxfId="18" priority="3" operator="containsText" text="Not Yet Due">
      <formula>NOT(ISERROR(SEARCH("Not Yet Due",I1)))</formula>
    </cfRule>
    <cfRule type="containsText" dxfId="17" priority="4" operator="containsText" text="Overdue">
      <formula>NOT(ISERROR(SEARCH("Overdue",I1)))</formula>
    </cfRule>
    <cfRule type="beginsWith" dxfId="16" priority="5" operator="beginsWith" text="Unresolved">
      <formula>LEFT(I1,LEN("Unresolved"))="Unresolved"</formula>
    </cfRule>
    <cfRule type="beginsWith" dxfId="15" priority="6" operator="beginsWith" text="Resolved">
      <formula>LEFT(I1,LEN("Resolved"))="Resolved"</formula>
    </cfRule>
    <cfRule type="containsText" dxfId="14" priority="7" operator="containsText" text="In Progress">
      <formula>NOT(ISERROR(SEARCH("In Progress",I1)))</formula>
    </cfRule>
  </conditionalFormatting>
  <conditionalFormatting sqref="B1:B1048576">
    <cfRule type="beginsWith" dxfId="13" priority="9" operator="beginsWith" text="Issue">
      <formula>LEFT(B1,LEN("Issue"))="Issue"</formula>
    </cfRule>
    <cfRule type="endsWith" dxfId="12" priority="10" operator="endsWith" text="Risk">
      <formula>RIGHT(B1,LEN("Risk"))="Risk"</formula>
    </cfRule>
  </conditionalFormatting>
  <dataValidations count="1">
    <dataValidation type="list" allowBlank="1" showInputMessage="1" showErrorMessage="1" sqref="B2:B6" xr:uid="{19148056-38E5-4C4B-B6F9-53F8A2BA4DA2}">
      <formula1>"Risk,Issue"</formula1>
    </dataValidation>
  </dataValidations>
  <pageMargins left="0.25" right="0.10416666666666667" top="0.75" bottom="0.75" header="0.3" footer="0.3"/>
  <pageSetup orientation="landscape" r:id="rId1"/>
  <headerFooter>
    <oddHeader>&amp;L&amp;"+,Bold"&amp;20Transportation Transition:&amp;"+,Regular" &amp;18Risks and Issues</oddHeader>
    <oddFooter>&amp;L&amp;"-,Bold" Confidential&amp;C&amp;D&amp;RPage &amp;P of &amp;N</oddFooter>
  </headerFooter>
  <ignoredErrors>
    <ignoredError sqref="I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A62C5A6-D74C-4A83-9A60-5C825F0A1D35}">
          <x14:formula1>
            <xm:f>'Data Validation'!$D$2:$D$8</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9819-FC7F-4517-BA99-4F2F2A50AE89}">
  <dimension ref="A1:J8"/>
  <sheetViews>
    <sheetView tabSelected="1" view="pageLayout" zoomScaleNormal="100" workbookViewId="0">
      <selection activeCell="E2" sqref="E2"/>
    </sheetView>
  </sheetViews>
  <sheetFormatPr defaultRowHeight="12.75" x14ac:dyDescent="0.25"/>
  <cols>
    <col min="1" max="1" width="4" style="11" customWidth="1"/>
    <col min="2" max="3" width="9.5703125" style="12" customWidth="1"/>
    <col min="4" max="5" width="7.28515625" style="13" customWidth="1"/>
    <col min="6" max="6" width="34.140625" style="14" customWidth="1"/>
    <col min="7" max="7" width="28.5703125" style="14" customWidth="1"/>
    <col min="8" max="8" width="8.7109375" style="12" customWidth="1"/>
    <col min="9" max="9" width="9.28515625" style="12" customWidth="1"/>
    <col min="10" max="10" width="15.42578125" style="14" customWidth="1"/>
    <col min="11" max="16384" width="9.140625" style="15"/>
  </cols>
  <sheetData>
    <row r="1" spans="1:10" ht="25.5" x14ac:dyDescent="0.25">
      <c r="A1" s="53" t="s">
        <v>36</v>
      </c>
      <c r="B1" s="54" t="s">
        <v>325</v>
      </c>
      <c r="C1" s="54" t="s">
        <v>92</v>
      </c>
      <c r="D1" s="55" t="s">
        <v>310</v>
      </c>
      <c r="E1" s="55" t="s">
        <v>311</v>
      </c>
      <c r="F1" s="56" t="s">
        <v>312</v>
      </c>
      <c r="G1" s="56" t="s">
        <v>326</v>
      </c>
      <c r="H1" s="54" t="s">
        <v>314</v>
      </c>
      <c r="I1" s="54" t="s">
        <v>8</v>
      </c>
      <c r="J1" s="56" t="s">
        <v>97</v>
      </c>
    </row>
    <row r="2" spans="1:10" ht="102" x14ac:dyDescent="0.25">
      <c r="A2" s="57">
        <v>1</v>
      </c>
      <c r="B2" s="58" t="s">
        <v>327</v>
      </c>
      <c r="C2" s="59" t="s">
        <v>328</v>
      </c>
      <c r="D2" s="60">
        <v>43412</v>
      </c>
      <c r="E2" s="60">
        <v>43434</v>
      </c>
      <c r="F2" s="104" t="s">
        <v>329</v>
      </c>
      <c r="G2" s="61" t="s">
        <v>330</v>
      </c>
      <c r="H2" s="59"/>
      <c r="I2" s="58" t="s">
        <v>25</v>
      </c>
      <c r="J2" s="62" t="s">
        <v>331</v>
      </c>
    </row>
    <row r="3" spans="1:10" ht="25.5" customHeight="1" x14ac:dyDescent="0.25">
      <c r="A3" s="63">
        <v>4.01</v>
      </c>
      <c r="B3" s="16" t="s">
        <v>332</v>
      </c>
      <c r="E3" s="13">
        <v>43437</v>
      </c>
      <c r="F3" s="14" t="s">
        <v>333</v>
      </c>
      <c r="G3" s="14" t="s">
        <v>334</v>
      </c>
      <c r="I3" s="16" t="s">
        <v>25</v>
      </c>
      <c r="J3" s="64"/>
    </row>
    <row r="4" spans="1:10" x14ac:dyDescent="0.25">
      <c r="A4" s="63"/>
      <c r="B4" s="16"/>
      <c r="I4" s="16"/>
      <c r="J4" s="64"/>
    </row>
    <row r="5" spans="1:10" x14ac:dyDescent="0.25">
      <c r="A5" s="63"/>
      <c r="B5" s="16"/>
      <c r="I5" s="16"/>
      <c r="J5" s="64"/>
    </row>
    <row r="6" spans="1:10" x14ac:dyDescent="0.25">
      <c r="A6" s="63"/>
      <c r="J6" s="64"/>
    </row>
    <row r="7" spans="1:10" x14ac:dyDescent="0.25">
      <c r="A7" s="63"/>
      <c r="J7" s="64"/>
    </row>
    <row r="8" spans="1:10" x14ac:dyDescent="0.25">
      <c r="A8" s="65"/>
      <c r="B8" s="66"/>
      <c r="C8" s="66"/>
      <c r="D8" s="67"/>
      <c r="E8" s="67"/>
      <c r="F8" s="68"/>
      <c r="G8" s="68"/>
      <c r="H8" s="66"/>
      <c r="I8" s="66"/>
      <c r="J8" s="69"/>
    </row>
  </sheetData>
  <conditionalFormatting sqref="C3:I8 C2:E2 G2:I2">
    <cfRule type="expression" dxfId="11" priority="9">
      <formula>INDIRECT("I"&amp;ROW())="Resolved"</formula>
    </cfRule>
  </conditionalFormatting>
  <conditionalFormatting sqref="I1:I1048576">
    <cfRule type="containsText" dxfId="10" priority="1" operator="containsText" text="Blocked">
      <formula>NOT(ISERROR(SEARCH("Blocked",I1)))</formula>
    </cfRule>
    <cfRule type="containsText" dxfId="9" priority="2" operator="containsText" text="Not Yet Due">
      <formula>NOT(ISERROR(SEARCH("Not Yet Due",I1)))</formula>
    </cfRule>
    <cfRule type="containsText" dxfId="8" priority="3" operator="containsText" text="Overdue">
      <formula>NOT(ISERROR(SEARCH("Overdue",I1)))</formula>
    </cfRule>
    <cfRule type="beginsWith" dxfId="7" priority="4" operator="beginsWith" text="Unresolved">
      <formula>LEFT(I1,LEN("Unresolved"))="Unresolved"</formula>
    </cfRule>
    <cfRule type="beginsWith" dxfId="6" priority="5" operator="beginsWith" text="Resolved">
      <formula>LEFT(I1,LEN("Resolved"))="Resolved"</formula>
    </cfRule>
    <cfRule type="containsText" dxfId="5" priority="6" operator="containsText" text="In Progress">
      <formula>NOT(ISERROR(SEARCH("In Progress",I1)))</formula>
    </cfRule>
  </conditionalFormatting>
  <conditionalFormatting sqref="B1:B1048576">
    <cfRule type="endsWith" dxfId="4" priority="7" operator="endsWith" text="Question">
      <formula>RIGHT(B1,LEN("Question"))="Question"</formula>
    </cfRule>
    <cfRule type="beginsWith" dxfId="3" priority="8" operator="beginsWith" text="Decision">
      <formula>LEFT(B1,LEN("Decision"))="Decision"</formula>
    </cfRule>
  </conditionalFormatting>
  <dataValidations count="1">
    <dataValidation type="list" allowBlank="1" showInputMessage="1" showErrorMessage="1" sqref="B2:B1048576" xr:uid="{4F3BB7DF-8E93-4913-A12D-5C96954FEBFB}">
      <formula1>"Decision,Question"</formula1>
    </dataValidation>
  </dataValidations>
  <pageMargins left="0.25" right="0.25" top="0.75" bottom="0.75" header="0.3" footer="0.3"/>
  <pageSetup orientation="landscape" r:id="rId1"/>
  <headerFooter>
    <oddHeader>&amp;L&amp;"+,Bold"&amp;20Transportation Transition: &amp;"+,Regular"&amp;18Questions and Decisions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272654E-EDF7-4C2B-A91F-BD687B984419}">
          <x14:formula1>
            <xm:f>'Data Validation'!$D$2:$D$8</xm:f>
          </x14:formula1>
          <xm:sqref>I1:I1048576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4462-93F7-491F-899C-796D4E3DA8A7}">
  <dimension ref="A1:Q11"/>
  <sheetViews>
    <sheetView zoomScale="120" zoomScaleNormal="120" workbookViewId="0">
      <pane xSplit="9" topLeftCell="M1" activePane="topRight" state="frozen"/>
      <selection pane="topRight"/>
    </sheetView>
  </sheetViews>
  <sheetFormatPr defaultColWidth="11.42578125" defaultRowHeight="11.25" x14ac:dyDescent="0.25"/>
  <cols>
    <col min="1" max="1" width="5" style="82" customWidth="1"/>
    <col min="2" max="2" width="17.42578125" style="81" customWidth="1"/>
    <col min="3" max="3" width="35.5703125" style="81" customWidth="1"/>
    <col min="4" max="4" width="18.140625" style="81" customWidth="1"/>
    <col min="5" max="5" width="13.7109375" style="81" customWidth="1"/>
    <col min="6" max="9" width="9.42578125" style="81" customWidth="1"/>
    <col min="10" max="17" width="11.28515625" style="82" customWidth="1"/>
    <col min="18" max="16384" width="11.42578125" style="81"/>
  </cols>
  <sheetData>
    <row r="1" spans="1:17" s="80" customFormat="1" ht="22.5" x14ac:dyDescent="0.25">
      <c r="A1" s="83" t="s">
        <v>335</v>
      </c>
      <c r="B1" s="84" t="s">
        <v>336</v>
      </c>
      <c r="C1" s="84" t="s">
        <v>337</v>
      </c>
      <c r="D1" s="84" t="s">
        <v>338</v>
      </c>
      <c r="E1" s="84" t="s">
        <v>339</v>
      </c>
      <c r="F1" s="84" t="s">
        <v>340</v>
      </c>
      <c r="G1" s="84" t="s">
        <v>341</v>
      </c>
      <c r="H1" s="84" t="s">
        <v>342</v>
      </c>
      <c r="I1" s="84" t="s">
        <v>343</v>
      </c>
      <c r="J1" s="85">
        <v>43359</v>
      </c>
      <c r="K1" s="85">
        <v>43366</v>
      </c>
      <c r="L1" s="85">
        <v>43373</v>
      </c>
      <c r="M1" s="85">
        <v>43380</v>
      </c>
      <c r="N1" s="85" t="s">
        <v>344</v>
      </c>
      <c r="O1" s="85" t="s">
        <v>345</v>
      </c>
      <c r="P1" s="85" t="s">
        <v>346</v>
      </c>
      <c r="Q1" s="85" t="s">
        <v>347</v>
      </c>
    </row>
    <row r="2" spans="1:17" ht="33.75" x14ac:dyDescent="0.25">
      <c r="A2" s="86">
        <v>1</v>
      </c>
      <c r="B2" s="87" t="s">
        <v>348</v>
      </c>
      <c r="C2" s="87" t="s">
        <v>349</v>
      </c>
      <c r="D2" s="87" t="s">
        <v>350</v>
      </c>
      <c r="E2" s="87" t="s">
        <v>351</v>
      </c>
      <c r="F2" s="87"/>
      <c r="G2" s="87"/>
      <c r="H2" s="87"/>
      <c r="I2" s="87" t="s">
        <v>352</v>
      </c>
      <c r="J2" s="86"/>
      <c r="K2" s="86"/>
      <c r="L2" s="86"/>
      <c r="M2" s="86"/>
      <c r="N2" s="86"/>
      <c r="O2" s="86"/>
      <c r="P2" s="86"/>
      <c r="Q2" s="86"/>
    </row>
    <row r="3" spans="1:17" x14ac:dyDescent="0.25">
      <c r="A3" s="86"/>
      <c r="B3" s="87"/>
      <c r="C3" s="87"/>
      <c r="D3" s="87"/>
      <c r="E3" s="87"/>
      <c r="F3" s="87"/>
      <c r="G3" s="87"/>
      <c r="H3" s="87"/>
      <c r="I3" s="87"/>
      <c r="J3" s="86"/>
      <c r="K3" s="86"/>
      <c r="L3" s="86"/>
      <c r="M3" s="86"/>
      <c r="N3" s="86"/>
      <c r="O3" s="86"/>
      <c r="P3" s="86"/>
      <c r="Q3" s="86"/>
    </row>
    <row r="4" spans="1:17" x14ac:dyDescent="0.25">
      <c r="A4" s="86"/>
      <c r="B4" s="87"/>
      <c r="C4" s="87"/>
      <c r="D4" s="87"/>
      <c r="E4" s="87"/>
      <c r="F4" s="87"/>
      <c r="G4" s="87"/>
      <c r="H4" s="87"/>
      <c r="I4" s="87"/>
      <c r="J4" s="86"/>
      <c r="K4" s="86"/>
      <c r="L4" s="86"/>
      <c r="M4" s="86"/>
      <c r="N4" s="86"/>
      <c r="O4" s="86"/>
      <c r="P4" s="86"/>
      <c r="Q4" s="86"/>
    </row>
    <row r="5" spans="1:17" x14ac:dyDescent="0.25">
      <c r="A5" s="86"/>
      <c r="B5" s="87"/>
      <c r="C5" s="87"/>
      <c r="D5" s="87"/>
      <c r="E5" s="87"/>
      <c r="F5" s="87"/>
      <c r="G5" s="87"/>
      <c r="H5" s="87"/>
      <c r="I5" s="87"/>
      <c r="J5" s="86"/>
      <c r="K5" s="86"/>
      <c r="L5" s="86"/>
      <c r="M5" s="86"/>
      <c r="N5" s="86"/>
      <c r="O5" s="86"/>
      <c r="P5" s="86"/>
      <c r="Q5" s="86"/>
    </row>
    <row r="6" spans="1:17" x14ac:dyDescent="0.25">
      <c r="A6" s="86"/>
      <c r="B6" s="87"/>
      <c r="C6" s="87"/>
      <c r="D6" s="87"/>
      <c r="E6" s="87"/>
      <c r="F6" s="87"/>
      <c r="G6" s="87"/>
      <c r="H6" s="87"/>
      <c r="I6" s="87"/>
      <c r="J6" s="86"/>
      <c r="K6" s="86"/>
      <c r="L6" s="86"/>
      <c r="M6" s="86"/>
      <c r="N6" s="86"/>
      <c r="O6" s="86"/>
      <c r="P6" s="86"/>
      <c r="Q6" s="86"/>
    </row>
    <row r="7" spans="1:17" x14ac:dyDescent="0.25">
      <c r="A7" s="86"/>
      <c r="B7" s="87"/>
      <c r="C7" s="87"/>
      <c r="D7" s="87"/>
      <c r="E7" s="87"/>
      <c r="F7" s="87"/>
      <c r="G7" s="87"/>
      <c r="H7" s="87"/>
      <c r="I7" s="87"/>
      <c r="J7" s="86"/>
      <c r="K7" s="86"/>
      <c r="L7" s="86"/>
      <c r="M7" s="86"/>
      <c r="N7" s="86"/>
      <c r="O7" s="86"/>
      <c r="P7" s="86"/>
      <c r="Q7" s="86"/>
    </row>
    <row r="8" spans="1:17" x14ac:dyDescent="0.25">
      <c r="A8" s="86"/>
      <c r="B8" s="87"/>
      <c r="C8" s="87"/>
      <c r="D8" s="87"/>
      <c r="E8" s="87"/>
      <c r="F8" s="87"/>
      <c r="G8" s="87"/>
      <c r="H8" s="87"/>
      <c r="I8" s="87"/>
      <c r="J8" s="86"/>
      <c r="K8" s="86"/>
      <c r="L8" s="86"/>
      <c r="M8" s="86"/>
      <c r="N8" s="86"/>
      <c r="O8" s="86"/>
      <c r="P8" s="86"/>
      <c r="Q8" s="86"/>
    </row>
    <row r="9" spans="1:17" x14ac:dyDescent="0.25">
      <c r="A9" s="86"/>
      <c r="B9" s="87"/>
      <c r="C9" s="87"/>
      <c r="D9" s="87"/>
      <c r="E9" s="87"/>
      <c r="F9" s="87"/>
      <c r="G9" s="87"/>
      <c r="H9" s="87"/>
      <c r="I9" s="87"/>
      <c r="J9" s="86"/>
      <c r="K9" s="86"/>
      <c r="L9" s="86"/>
      <c r="M9" s="86"/>
      <c r="N9" s="86"/>
      <c r="O9" s="86"/>
      <c r="P9" s="86"/>
      <c r="Q9" s="86"/>
    </row>
    <row r="10" spans="1:17" x14ac:dyDescent="0.25">
      <c r="A10" s="86"/>
      <c r="B10" s="87"/>
      <c r="C10" s="87"/>
      <c r="D10" s="87"/>
      <c r="E10" s="87"/>
      <c r="F10" s="87"/>
      <c r="G10" s="87"/>
      <c r="H10" s="87"/>
      <c r="I10" s="87"/>
      <c r="J10" s="86"/>
      <c r="K10" s="86"/>
      <c r="L10" s="86"/>
      <c r="M10" s="86"/>
      <c r="N10" s="86"/>
      <c r="O10" s="86"/>
      <c r="P10" s="86"/>
      <c r="Q10" s="86"/>
    </row>
    <row r="11" spans="1:17" x14ac:dyDescent="0.25">
      <c r="A11" s="86"/>
      <c r="B11" s="87"/>
      <c r="C11" s="87"/>
      <c r="D11" s="87"/>
      <c r="E11" s="87"/>
      <c r="F11" s="87"/>
      <c r="G11" s="87"/>
      <c r="H11" s="87"/>
      <c r="I11" s="87"/>
      <c r="J11" s="86"/>
      <c r="K11" s="86"/>
      <c r="L11" s="86"/>
      <c r="M11" s="86"/>
      <c r="N11" s="86"/>
      <c r="O11" s="86"/>
      <c r="P11" s="86"/>
      <c r="Q11" s="8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79A745-89E1-40A2-92E9-C1922659871E}">
          <x14:formula1>
            <xm:f>'https://rigov.sharepoint.com/sites/EOHHS – Pulse/Shared Documents/3.0 Templates &amp; Resources/[EOHHS Project Tracking Template_mk_cg_bls_09152018.xlsx]Data Validation'!#REF!</xm:f>
          </x14:formula1>
          <xm:sqref>G2:G11</xm:sqref>
        </x14:dataValidation>
        <x14:dataValidation type="list" allowBlank="1" showInputMessage="1" showErrorMessage="1" xr:uid="{AE34E072-1923-4F37-8B57-7A74976518D5}">
          <x14:formula1>
            <xm:f>'Data Validation'!$E$2:$E$5</xm:f>
          </x14:formula1>
          <xm:sqref>I2:I11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D69-5783-47A4-83A7-B8B436E74733}">
  <dimension ref="A1:J23"/>
  <sheetViews>
    <sheetView topLeftCell="C1" zoomScale="130" zoomScaleNormal="130" workbookViewId="0">
      <selection activeCell="C10" sqref="C10"/>
    </sheetView>
  </sheetViews>
  <sheetFormatPr defaultRowHeight="11.25" x14ac:dyDescent="0.2"/>
  <cols>
    <col min="1" max="1" width="9.28515625" style="25" customWidth="1"/>
    <col min="2" max="2" width="15.5703125" style="25" customWidth="1"/>
    <col min="3" max="4" width="13.85546875" style="25" customWidth="1"/>
    <col min="5" max="7" width="15.5703125" style="25" customWidth="1"/>
    <col min="8" max="10" width="14.7109375" style="25" customWidth="1"/>
    <col min="11" max="16384" width="9.140625" style="25"/>
  </cols>
  <sheetData>
    <row r="1" spans="1:10" s="24" customFormat="1" ht="11.25" customHeight="1" x14ac:dyDescent="0.2">
      <c r="A1" s="24" t="s">
        <v>8</v>
      </c>
      <c r="B1" s="24" t="s">
        <v>65</v>
      </c>
      <c r="C1" s="24" t="s">
        <v>353</v>
      </c>
      <c r="D1" s="24" t="s">
        <v>354</v>
      </c>
      <c r="E1" s="24" t="s">
        <v>343</v>
      </c>
      <c r="F1" s="24" t="s">
        <v>54</v>
      </c>
      <c r="G1" s="24" t="s">
        <v>55</v>
      </c>
      <c r="H1" s="325" t="s">
        <v>355</v>
      </c>
      <c r="I1" s="325"/>
      <c r="J1" s="325"/>
    </row>
    <row r="2" spans="1:10" x14ac:dyDescent="0.2">
      <c r="A2" s="25" t="s">
        <v>16</v>
      </c>
      <c r="B2" s="25" t="s">
        <v>356</v>
      </c>
      <c r="C2" s="25" t="s">
        <v>32</v>
      </c>
      <c r="D2" s="25" t="s">
        <v>32</v>
      </c>
      <c r="E2" s="25" t="s">
        <v>357</v>
      </c>
      <c r="F2" s="25" t="s">
        <v>358</v>
      </c>
      <c r="G2" s="25" t="s">
        <v>59</v>
      </c>
      <c r="H2" s="25" t="s">
        <v>19</v>
      </c>
      <c r="I2" s="76">
        <v>43313</v>
      </c>
    </row>
    <row r="3" spans="1:10" x14ac:dyDescent="0.2">
      <c r="A3" s="25" t="s">
        <v>6</v>
      </c>
      <c r="B3" s="25" t="s">
        <v>359</v>
      </c>
      <c r="C3" s="25" t="s">
        <v>27</v>
      </c>
      <c r="D3" s="25" t="s">
        <v>29</v>
      </c>
      <c r="E3" s="25" t="s">
        <v>352</v>
      </c>
      <c r="F3" s="25" t="s">
        <v>360</v>
      </c>
      <c r="G3" s="25" t="s">
        <v>64</v>
      </c>
      <c r="H3" s="25" t="s">
        <v>3</v>
      </c>
      <c r="I3" s="76">
        <f ca="1">TODAY()</f>
        <v>43522</v>
      </c>
    </row>
    <row r="4" spans="1:10" x14ac:dyDescent="0.2">
      <c r="A4" s="25" t="s">
        <v>361</v>
      </c>
      <c r="B4" s="25" t="s">
        <v>2</v>
      </c>
      <c r="C4" s="25" t="s">
        <v>29</v>
      </c>
      <c r="D4" s="25" t="s">
        <v>34</v>
      </c>
      <c r="E4" s="25" t="s">
        <v>362</v>
      </c>
      <c r="F4" s="25" t="s">
        <v>363</v>
      </c>
      <c r="G4" s="25" t="s">
        <v>364</v>
      </c>
      <c r="H4" s="25" t="s">
        <v>365</v>
      </c>
      <c r="I4" s="76">
        <v>43465</v>
      </c>
    </row>
    <row r="5" spans="1:10" x14ac:dyDescent="0.2">
      <c r="A5" s="25" t="s">
        <v>366</v>
      </c>
      <c r="B5" s="25" t="s">
        <v>66</v>
      </c>
      <c r="C5" s="25" t="s">
        <v>33</v>
      </c>
      <c r="D5" s="25" t="s">
        <v>30</v>
      </c>
      <c r="E5" s="25" t="s">
        <v>367</v>
      </c>
      <c r="F5" s="25" t="s">
        <v>368</v>
      </c>
      <c r="I5" s="25" t="s">
        <v>369</v>
      </c>
      <c r="J5" s="25" t="s">
        <v>370</v>
      </c>
    </row>
    <row r="6" spans="1:10" x14ac:dyDescent="0.2">
      <c r="C6" s="25" t="s">
        <v>34</v>
      </c>
      <c r="D6" s="25" t="s">
        <v>25</v>
      </c>
      <c r="F6" s="25" t="s">
        <v>58</v>
      </c>
      <c r="H6" s="25" t="s">
        <v>27</v>
      </c>
      <c r="I6" s="26">
        <f ca="1">COUNTIFS('Action Items'!J:J,"&lt;="&amp;TODAY())</f>
        <v>133</v>
      </c>
      <c r="J6" s="26">
        <f ca="1">COUNTIFS('Action Items'!L:L,C12,'Action Items'!K:K,"&lt;="&amp;TODAY())</f>
        <v>94</v>
      </c>
    </row>
    <row r="7" spans="1:10" x14ac:dyDescent="0.2">
      <c r="C7" s="25" t="s">
        <v>30</v>
      </c>
      <c r="D7" s="25" t="s">
        <v>35</v>
      </c>
      <c r="F7" s="25" t="s">
        <v>371</v>
      </c>
      <c r="H7" s="25" t="s">
        <v>33</v>
      </c>
      <c r="I7" s="27">
        <f ca="1">I12-I6</f>
        <v>6</v>
      </c>
      <c r="J7" s="27">
        <f ca="1">I12-J6</f>
        <v>45</v>
      </c>
    </row>
    <row r="8" spans="1:10" x14ac:dyDescent="0.2">
      <c r="C8" s="25" t="s">
        <v>35</v>
      </c>
      <c r="D8" s="25" t="s">
        <v>24</v>
      </c>
      <c r="F8" s="25" t="s">
        <v>372</v>
      </c>
      <c r="I8" s="71">
        <f ca="1">I6/I12</f>
        <v>0.95683453237410077</v>
      </c>
      <c r="J8" s="71">
        <f ca="1">J6/I12</f>
        <v>0.67625899280575541</v>
      </c>
    </row>
    <row r="9" spans="1:10" x14ac:dyDescent="0.2">
      <c r="C9" s="25" t="s">
        <v>31</v>
      </c>
      <c r="D9" s="25" t="s">
        <v>31</v>
      </c>
      <c r="F9" s="25" t="s">
        <v>366</v>
      </c>
      <c r="I9" s="71"/>
      <c r="J9" s="71"/>
    </row>
    <row r="10" spans="1:10" x14ac:dyDescent="0.2">
      <c r="C10" s="101" t="s">
        <v>28</v>
      </c>
      <c r="F10" s="25" t="s">
        <v>373</v>
      </c>
    </row>
    <row r="11" spans="1:10" x14ac:dyDescent="0.2">
      <c r="C11" s="29" t="s">
        <v>26</v>
      </c>
      <c r="D11" s="29" t="s">
        <v>26</v>
      </c>
    </row>
    <row r="12" spans="1:10" x14ac:dyDescent="0.2">
      <c r="C12" s="30" t="s">
        <v>27</v>
      </c>
      <c r="D12" s="30" t="s">
        <v>25</v>
      </c>
      <c r="H12" s="25" t="s">
        <v>374</v>
      </c>
      <c r="I12" s="28">
        <f>SUM('Project Status Update'!G19:BK19)</f>
        <v>139</v>
      </c>
    </row>
    <row r="13" spans="1:10" x14ac:dyDescent="0.2">
      <c r="C13" s="31" t="s">
        <v>29</v>
      </c>
      <c r="D13" s="31" t="s">
        <v>29</v>
      </c>
    </row>
    <row r="14" spans="1:10" x14ac:dyDescent="0.2">
      <c r="C14" s="32" t="s">
        <v>34</v>
      </c>
      <c r="D14" s="32" t="s">
        <v>34</v>
      </c>
    </row>
    <row r="15" spans="1:10" x14ac:dyDescent="0.2">
      <c r="C15" s="33" t="s">
        <v>35</v>
      </c>
      <c r="D15" s="33" t="s">
        <v>35</v>
      </c>
    </row>
    <row r="16" spans="1:10" x14ac:dyDescent="0.2">
      <c r="C16" s="34" t="s">
        <v>32</v>
      </c>
      <c r="D16" s="34" t="s">
        <v>32</v>
      </c>
    </row>
    <row r="17" spans="3:4" x14ac:dyDescent="0.2">
      <c r="C17" s="35" t="s">
        <v>33</v>
      </c>
      <c r="D17" s="35" t="s">
        <v>24</v>
      </c>
    </row>
    <row r="18" spans="3:4" x14ac:dyDescent="0.2">
      <c r="C18" s="36" t="s">
        <v>30</v>
      </c>
      <c r="D18" s="36" t="s">
        <v>30</v>
      </c>
    </row>
    <row r="20" spans="3:4" x14ac:dyDescent="0.2">
      <c r="D20" s="37" t="s">
        <v>13</v>
      </c>
    </row>
    <row r="21" spans="3:4" x14ac:dyDescent="0.2">
      <c r="D21" s="38" t="s">
        <v>15</v>
      </c>
    </row>
    <row r="22" spans="3:4" x14ac:dyDescent="0.2">
      <c r="D22" s="39" t="s">
        <v>22</v>
      </c>
    </row>
    <row r="23" spans="3:4" x14ac:dyDescent="0.2">
      <c r="D23" s="40" t="s">
        <v>23</v>
      </c>
    </row>
  </sheetData>
  <mergeCells count="1">
    <mergeCell ref="H1:J1"/>
  </mergeCells>
  <pageMargins left="0.25" right="0.25" top="0.75" bottom="0.75" header="0.3" footer="0.3"/>
  <pageSetup orientation="landscape"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1EAD0F828A7E4FA9DFF7391F600457" ma:contentTypeVersion="0" ma:contentTypeDescription="Create a new document." ma:contentTypeScope="" ma:versionID="7263d1e470f1270c9a9562fb9e2a8f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FE6AC-583B-4E08-A8BB-6EF582AF4240}"/>
</file>

<file path=customXml/itemProps2.xml><?xml version="1.0" encoding="utf-8"?>
<ds:datastoreItem xmlns:ds="http://schemas.openxmlformats.org/officeDocument/2006/customXml" ds:itemID="{0F11DBD9-773E-4D01-BDA6-B26F49354F59}"/>
</file>

<file path=customXml/itemProps3.xml><?xml version="1.0" encoding="utf-8"?>
<ds:datastoreItem xmlns:ds="http://schemas.openxmlformats.org/officeDocument/2006/customXml" ds:itemID="{1D42E349-9D4C-471C-8609-2CC8290C5E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Project Status Update</vt:lpstr>
      <vt:lpstr>Additional PM Notes</vt:lpstr>
      <vt:lpstr>Action Items</vt:lpstr>
      <vt:lpstr>Risks &amp; Issues</vt:lpstr>
      <vt:lpstr>Questions &amp; Decisions</vt:lpstr>
      <vt:lpstr>Project Metrics</vt:lpstr>
      <vt:lpstr>Data Validation</vt:lpstr>
      <vt:lpstr>'Action Items'!Print_Area</vt:lpstr>
      <vt:lpstr>'Action Items'!Print_Titles</vt:lpstr>
      <vt:lpstr>'Project Status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Kiehnle, Matthew (OHHS)</dc:creator>
  <cp:keywords/>
  <dc:description/>
  <cp:lastModifiedBy>Kiehnle, Matthew (OHHS)</cp:lastModifiedBy>
  <cp:revision/>
  <cp:lastPrinted>2019-02-26T19:18:05Z</cp:lastPrinted>
  <dcterms:created xsi:type="dcterms:W3CDTF">2018-08-16T14:28:47Z</dcterms:created>
  <dcterms:modified xsi:type="dcterms:W3CDTF">2019-02-26T19:19:38Z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0x010100801EAD0F828A7E4FA9DFF7391F600457</vt:lpwstr>
  </property>
</Properties>
</file>